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Starosta\Desktop\11 - 2021 prosinec\Podklady\"/>
    </mc:Choice>
  </mc:AlternateContent>
  <xr:revisionPtr revIDLastSave="0" documentId="13_ncr:1_{6C9BA6CA-4F1A-47E1-BBD8-AB892561BBC2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Rozpocet 2019" sheetId="8" r:id="rId1"/>
    <sheet name="Vydaje 2019" sheetId="10" r:id="rId2"/>
    <sheet name="Prijmy 2019" sheetId="9" r:id="rId3"/>
    <sheet name="Rozpocet 2018_wk" sheetId="7" state="hidden" r:id="rId4"/>
  </sheets>
  <externalReferences>
    <externalReference r:id="rId5"/>
    <externalReference r:id="rId6"/>
  </externalReferences>
  <definedNames>
    <definedName name="_xlnm.Print_Titles" localSheetId="1">'Vydaje 2019'!$A:$A</definedName>
    <definedName name="_xlnm.Print_Area" localSheetId="2">'Prijmy 2019'!$A$1:$O$43</definedName>
    <definedName name="_xlnm.Print_Area" localSheetId="3">'Rozpocet 2018_wk'!$G$1:$X$66</definedName>
    <definedName name="_xlnm.Print_Area" localSheetId="0">'Rozpocet 2019'!$F$1:$S$69</definedName>
    <definedName name="_xlnm.Print_Area" localSheetId="1">'Vydaje 2019'!$A$1:$AG$64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8" l="1"/>
  <c r="S69" i="8"/>
  <c r="S71" i="8" l="1"/>
  <c r="AF62" i="10"/>
  <c r="AF51" i="10"/>
  <c r="D17" i="9"/>
  <c r="F17" i="9"/>
  <c r="G17" i="9"/>
  <c r="H17" i="9"/>
  <c r="I17" i="9"/>
  <c r="J17" i="9"/>
  <c r="K17" i="9"/>
  <c r="O16" i="9"/>
  <c r="O19" i="9"/>
  <c r="O20" i="9"/>
  <c r="O21" i="9"/>
  <c r="AG55" i="10"/>
  <c r="AG56" i="10"/>
  <c r="AG57" i="10"/>
  <c r="AG58" i="10"/>
  <c r="AG59" i="10"/>
  <c r="AG60" i="10"/>
  <c r="AG61" i="10"/>
  <c r="AG54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29" i="10"/>
  <c r="AG1" i="10"/>
  <c r="Q22" i="8"/>
  <c r="Q16" i="8"/>
  <c r="Q15" i="8"/>
  <c r="Q12" i="8"/>
  <c r="Q11" i="8"/>
  <c r="Q10" i="8"/>
  <c r="Q9" i="8"/>
  <c r="Q8" i="8"/>
  <c r="Q7" i="8"/>
  <c r="Q6" i="8"/>
  <c r="AF64" i="10" l="1"/>
  <c r="AJ20" i="10"/>
  <c r="AG5" i="10"/>
  <c r="V51" i="10"/>
  <c r="W51" i="10"/>
  <c r="X51" i="10"/>
  <c r="X64" i="10" s="1"/>
  <c r="Y51" i="10"/>
  <c r="Z51" i="10"/>
  <c r="AA51" i="10"/>
  <c r="AB51" i="10"/>
  <c r="AB64" i="10" s="1"/>
  <c r="AC51" i="10"/>
  <c r="AD51" i="10"/>
  <c r="AE51" i="10"/>
  <c r="S51" i="10"/>
  <c r="Q64" i="8" l="1"/>
  <c r="Q44" i="8"/>
  <c r="Q38" i="8"/>
  <c r="O21" i="8" l="1"/>
  <c r="O22" i="8"/>
  <c r="O37" i="8"/>
  <c r="O38" i="8"/>
  <c r="O39" i="8"/>
  <c r="O40" i="8"/>
  <c r="O42" i="8"/>
  <c r="O43" i="8"/>
  <c r="O44" i="8"/>
  <c r="O45" i="8"/>
  <c r="O46" i="8"/>
  <c r="O48" i="8"/>
  <c r="O49" i="8"/>
  <c r="O50" i="8"/>
  <c r="O51" i="8"/>
  <c r="O52" i="8"/>
  <c r="O53" i="8"/>
  <c r="O54" i="8"/>
  <c r="O55" i="8"/>
  <c r="O56" i="8"/>
  <c r="O57" i="8"/>
  <c r="O60" i="8"/>
  <c r="O63" i="8"/>
  <c r="O62" i="8"/>
  <c r="O64" i="8"/>
  <c r="O36" i="8"/>
  <c r="O14" i="8"/>
  <c r="O16" i="8"/>
  <c r="O18" i="8"/>
  <c r="O19" i="8"/>
  <c r="O20" i="8"/>
  <c r="O23" i="8"/>
  <c r="O24" i="8"/>
  <c r="O15" i="8"/>
  <c r="O13" i="8"/>
  <c r="O7" i="8"/>
  <c r="O8" i="8"/>
  <c r="O9" i="8"/>
  <c r="O10" i="8"/>
  <c r="O11" i="8"/>
  <c r="O12" i="8"/>
  <c r="O6" i="8"/>
  <c r="U61" i="7"/>
  <c r="U30" i="7"/>
  <c r="U63" i="7" s="1"/>
  <c r="V58" i="7"/>
  <c r="W58" i="7" s="1"/>
  <c r="V56" i="7"/>
  <c r="W56" i="7" s="1"/>
  <c r="U33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7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" i="7"/>
  <c r="W8" i="7"/>
  <c r="W9" i="7"/>
  <c r="W10" i="7"/>
  <c r="W11" i="7"/>
  <c r="W12" i="7"/>
  <c r="W13" i="7"/>
  <c r="W14" i="7"/>
  <c r="W15" i="7"/>
  <c r="W18" i="7"/>
  <c r="W19" i="7"/>
  <c r="W20" i="7"/>
  <c r="W21" i="7"/>
  <c r="W22" i="7"/>
  <c r="W6" i="7"/>
  <c r="AE62" i="10"/>
  <c r="AE64" i="10" s="1"/>
  <c r="AD62" i="10"/>
  <c r="AD64" i="10" s="1"/>
  <c r="AC62" i="10"/>
  <c r="AC64" i="10" s="1"/>
  <c r="AA62" i="10"/>
  <c r="AA64" i="10" s="1"/>
  <c r="Z62" i="10"/>
  <c r="Z64" i="10" s="1"/>
  <c r="Y62" i="10"/>
  <c r="Y64" i="10" s="1"/>
  <c r="W62" i="10"/>
  <c r="W64" i="10" s="1"/>
  <c r="V62" i="10"/>
  <c r="V64" i="10" s="1"/>
  <c r="U62" i="10"/>
  <c r="T62" i="10"/>
  <c r="S62" i="10"/>
  <c r="S64" i="10" s="1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AG53" i="10"/>
  <c r="AG52" i="10"/>
  <c r="AG62" i="10" s="1"/>
  <c r="U51" i="10"/>
  <c r="T51" i="10"/>
  <c r="T64" i="10" s="1"/>
  <c r="R51" i="10"/>
  <c r="R64" i="10" s="1"/>
  <c r="Q51" i="10"/>
  <c r="Q64" i="10" s="1"/>
  <c r="P51" i="10"/>
  <c r="O51" i="10"/>
  <c r="N51" i="10"/>
  <c r="N64" i="10" s="1"/>
  <c r="M51" i="10"/>
  <c r="M64" i="10" s="1"/>
  <c r="L51" i="10"/>
  <c r="L64" i="10" s="1"/>
  <c r="K51" i="10"/>
  <c r="J51" i="10"/>
  <c r="J64" i="10" s="1"/>
  <c r="I51" i="10"/>
  <c r="I64" i="10" s="1"/>
  <c r="H51" i="10"/>
  <c r="H64" i="10" s="1"/>
  <c r="G51" i="10"/>
  <c r="F51" i="10"/>
  <c r="F64" i="10" s="1"/>
  <c r="E51" i="10"/>
  <c r="D51" i="10"/>
  <c r="D64" i="10" s="1"/>
  <c r="C51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J15" i="10"/>
  <c r="AG15" i="10"/>
  <c r="AG14" i="10"/>
  <c r="AG13" i="10"/>
  <c r="AG12" i="10"/>
  <c r="AG10" i="10"/>
  <c r="AG9" i="10"/>
  <c r="AG8" i="10"/>
  <c r="AG7" i="10"/>
  <c r="AG6" i="10"/>
  <c r="AG4" i="10"/>
  <c r="W2" i="10"/>
  <c r="M2" i="10"/>
  <c r="M40" i="9"/>
  <c r="L40" i="9"/>
  <c r="K40" i="9"/>
  <c r="J40" i="9"/>
  <c r="I40" i="9"/>
  <c r="H40" i="9"/>
  <c r="G40" i="9"/>
  <c r="F40" i="9"/>
  <c r="D40" i="9"/>
  <c r="C40" i="9"/>
  <c r="O39" i="9"/>
  <c r="O38" i="9"/>
  <c r="O37" i="9"/>
  <c r="O36" i="9"/>
  <c r="O35" i="9"/>
  <c r="O34" i="9"/>
  <c r="O33" i="9"/>
  <c r="O32" i="9"/>
  <c r="M30" i="9"/>
  <c r="L30" i="9"/>
  <c r="K30" i="9"/>
  <c r="J30" i="9"/>
  <c r="I30" i="9"/>
  <c r="H30" i="9"/>
  <c r="G30" i="9"/>
  <c r="F30" i="9"/>
  <c r="D30" i="9"/>
  <c r="C30" i="9"/>
  <c r="O29" i="9"/>
  <c r="O28" i="9"/>
  <c r="O27" i="9"/>
  <c r="M25" i="9"/>
  <c r="L25" i="9"/>
  <c r="K25" i="9"/>
  <c r="J25" i="9"/>
  <c r="I25" i="9"/>
  <c r="H25" i="9"/>
  <c r="G25" i="9"/>
  <c r="F25" i="9"/>
  <c r="E25" i="9"/>
  <c r="E43" i="9" s="1"/>
  <c r="D25" i="9"/>
  <c r="C25" i="9"/>
  <c r="O24" i="9"/>
  <c r="O23" i="9"/>
  <c r="O22" i="9"/>
  <c r="M17" i="9"/>
  <c r="L17" i="9"/>
  <c r="C17" i="9"/>
  <c r="O15" i="9"/>
  <c r="O14" i="9"/>
  <c r="O13" i="9"/>
  <c r="O12" i="9"/>
  <c r="O11" i="9"/>
  <c r="O10" i="9"/>
  <c r="O9" i="9"/>
  <c r="O8" i="9"/>
  <c r="O7" i="9"/>
  <c r="O6" i="9"/>
  <c r="O5" i="9"/>
  <c r="J74" i="8"/>
  <c r="K69" i="8"/>
  <c r="J69" i="8"/>
  <c r="J73" i="8" s="1"/>
  <c r="N63" i="8"/>
  <c r="N69" i="8" s="1"/>
  <c r="K28" i="8"/>
  <c r="K29" i="8" s="1"/>
  <c r="M17" i="8"/>
  <c r="M22" i="8"/>
  <c r="N21" i="8"/>
  <c r="N28" i="8" s="1"/>
  <c r="M19" i="8"/>
  <c r="M16" i="8"/>
  <c r="J15" i="8"/>
  <c r="J12" i="8"/>
  <c r="E12" i="8"/>
  <c r="M11" i="8"/>
  <c r="J11" i="8"/>
  <c r="M10" i="8"/>
  <c r="M9" i="8"/>
  <c r="J9" i="8"/>
  <c r="M8" i="8"/>
  <c r="M7" i="8"/>
  <c r="M6" i="8"/>
  <c r="J6" i="8"/>
  <c r="J66" i="7"/>
  <c r="K61" i="7"/>
  <c r="P61" i="7" s="1"/>
  <c r="J61" i="7"/>
  <c r="J65" i="7" s="1"/>
  <c r="N56" i="7"/>
  <c r="N61" i="7" s="1"/>
  <c r="Q46" i="7"/>
  <c r="K30" i="7"/>
  <c r="K31" i="7" s="1"/>
  <c r="M28" i="7"/>
  <c r="M24" i="7"/>
  <c r="N23" i="7"/>
  <c r="N30" i="7" s="1"/>
  <c r="M21" i="7"/>
  <c r="M19" i="7"/>
  <c r="J18" i="7"/>
  <c r="J12" i="7"/>
  <c r="E12" i="7"/>
  <c r="R11" i="7"/>
  <c r="M11" i="7"/>
  <c r="J11" i="7"/>
  <c r="M10" i="7"/>
  <c r="R9" i="7"/>
  <c r="M9" i="7"/>
  <c r="J9" i="7"/>
  <c r="M8" i="7"/>
  <c r="M7" i="7"/>
  <c r="R6" i="7"/>
  <c r="M6" i="7"/>
  <c r="J6" i="7"/>
  <c r="O17" i="9" l="1"/>
  <c r="N63" i="7"/>
  <c r="N71" i="8"/>
  <c r="N73" i="8" s="1"/>
  <c r="O30" i="9"/>
  <c r="O40" i="9"/>
  <c r="AG51" i="10"/>
  <c r="AG64" i="10" s="1"/>
  <c r="Z1" i="10"/>
  <c r="U64" i="10"/>
  <c r="G43" i="9"/>
  <c r="L43" i="9"/>
  <c r="I43" i="9"/>
  <c r="M43" i="9"/>
  <c r="F43" i="9"/>
  <c r="J43" i="9"/>
  <c r="D43" i="9"/>
  <c r="K64" i="10"/>
  <c r="O64" i="10"/>
  <c r="P64" i="10"/>
  <c r="G64" i="10"/>
  <c r="E64" i="10"/>
  <c r="C64" i="10"/>
  <c r="O25" i="9"/>
  <c r="K43" i="9"/>
  <c r="H43" i="9"/>
  <c r="C43" i="9"/>
  <c r="O69" i="8"/>
  <c r="O70" i="8" s="1"/>
  <c r="J28" i="8"/>
  <c r="J30" i="7"/>
  <c r="O28" i="8"/>
  <c r="O29" i="8" s="1"/>
  <c r="K71" i="8"/>
  <c r="K73" i="8" s="1"/>
  <c r="K63" i="7"/>
  <c r="K65" i="7" s="1"/>
  <c r="O43" i="9" l="1"/>
  <c r="Y72" i="10" s="1"/>
  <c r="AG67" i="10"/>
  <c r="AG65" i="10"/>
  <c r="P43" i="9"/>
  <c r="O71" i="8"/>
  <c r="O73" i="8" s="1"/>
  <c r="K74" i="8"/>
  <c r="L73" i="8"/>
  <c r="K66" i="7"/>
  <c r="L65" i="7"/>
  <c r="Y69" i="10" l="1"/>
  <c r="Y73" i="10" l="1"/>
  <c r="Z73" i="10" s="1"/>
  <c r="Y7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0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Místostarostka</author>
    <author>Admin</author>
  </authors>
  <commentList>
    <comment ref="J1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nove stoly pc pod 40k,ne jako soubor</t>
        </r>
      </text>
    </comment>
    <comment ref="F16" authorId="1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materiál na oplocení vodzdroje v Manešovicích
</t>
        </r>
      </text>
    </comment>
    <comment ref="H4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spočítat počet dětí v V. třídě
</t>
        </r>
      </text>
    </comment>
    <comment ref="C54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naučná stezka + projektovka na 6126
</t>
        </r>
      </text>
    </comment>
    <comment ref="E54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Ostoj 1,3mio + část propustek Budíš 550k</t>
        </r>
      </text>
    </comment>
    <comment ref="S54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KD Manešovice
</t>
        </r>
      </text>
    </comment>
    <comment ref="W54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rybníky
</t>
        </r>
      </text>
    </comment>
    <comment ref="AC54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kancelar</t>
        </r>
      </text>
    </comment>
    <comment ref="AC58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Místostarostka:</t>
        </r>
        <r>
          <rPr>
            <sz val="9"/>
            <color indexed="81"/>
            <rFont val="Tahoma"/>
            <family val="2"/>
            <charset val="238"/>
          </rPr>
          <t xml:space="preserve">
projekty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2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Kalvas hospoda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2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Admin: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<sst xmlns="http://schemas.openxmlformats.org/spreadsheetml/2006/main" count="389" uniqueCount="284">
  <si>
    <t>ROZPOČET NA ROK 2015</t>
  </si>
  <si>
    <t>v CZK</t>
  </si>
  <si>
    <t>Rozpočtované příjmy v CZK</t>
  </si>
  <si>
    <t>Daň z příjmů fyz. osob ze záv. činnosti a funk.pož.</t>
  </si>
  <si>
    <t>Daň z příjmů fyz. osob ze samost. výděl. činnosti</t>
  </si>
  <si>
    <t>DPFO kapitálové výnosy</t>
  </si>
  <si>
    <t>1113, 6310</t>
  </si>
  <si>
    <t>Daň z příjmů právnických osob</t>
  </si>
  <si>
    <t>Daň z příjmů právnických osob za obce</t>
  </si>
  <si>
    <t>Daň z přidané hodnoty</t>
  </si>
  <si>
    <t>Sběr a svoz komunálních odpadů</t>
  </si>
  <si>
    <t>Poplatek ze psů</t>
  </si>
  <si>
    <t>Poplatek ze vstupného</t>
  </si>
  <si>
    <t>Poplatek z loterií</t>
  </si>
  <si>
    <t>Daň z nemovitostí</t>
  </si>
  <si>
    <t>Pronájem pozemků</t>
  </si>
  <si>
    <t>Pronájem pozemků a nemovitostí</t>
  </si>
  <si>
    <t>Pronájem KD</t>
  </si>
  <si>
    <t>Pronájem bytů</t>
  </si>
  <si>
    <t>Vodné Manešovice</t>
  </si>
  <si>
    <t>Stočné</t>
  </si>
  <si>
    <t>Třídění odpadu EKOKOM</t>
  </si>
  <si>
    <t>Dotace Mze ČOV Vesce 2016</t>
  </si>
  <si>
    <t>Dotace státního rozpočtu na výkon st správy</t>
  </si>
  <si>
    <t>Investiční dotace z kraje</t>
  </si>
  <si>
    <t>Příjmy celkem</t>
  </si>
  <si>
    <t>Rozpočtované výdaje v CZK</t>
  </si>
  <si>
    <t>Komentář</t>
  </si>
  <si>
    <t>Lesní hospodářství</t>
  </si>
  <si>
    <t>2015: plánovaný nákupu lesní techniky</t>
  </si>
  <si>
    <t>Obchod</t>
  </si>
  <si>
    <t>rekonstrukce prodejny Ostojkovice</t>
  </si>
  <si>
    <t>Doprava - místní komunikace</t>
  </si>
  <si>
    <t>rekonstrukce místní komunikace Vesce a Ostojkovice</t>
  </si>
  <si>
    <t>Vodní hospodářství</t>
  </si>
  <si>
    <t>rekonstrukce Vesce a oplocení vodního zdroje Manešovice</t>
  </si>
  <si>
    <t>Kanalizace a ČOV Vesce</t>
  </si>
  <si>
    <t>ČOV Vesce 4,5mio  a oprava ČOV Budíškovice 1mio</t>
  </si>
  <si>
    <t>Školství</t>
  </si>
  <si>
    <t>Knihovny</t>
  </si>
  <si>
    <t>Vybavení knihovny Budíškovice</t>
  </si>
  <si>
    <t>KD - kulturní dům</t>
  </si>
  <si>
    <t>2015: rekonstrukce KD Budíškovice</t>
  </si>
  <si>
    <t>Kulturní památky</t>
  </si>
  <si>
    <t>Obnovení Božích muk Ostojkovice</t>
  </si>
  <si>
    <t>Hodnotna mista</t>
  </si>
  <si>
    <t>SPOZ</t>
  </si>
  <si>
    <t>Sportovní činnost</t>
  </si>
  <si>
    <t>Dětské hřiště obora Budíškovice</t>
  </si>
  <si>
    <t>Bytové hospodářství</t>
  </si>
  <si>
    <t>Veřejné osvětlení</t>
  </si>
  <si>
    <t>Nekapitálové náhrady - pohřby</t>
  </si>
  <si>
    <t>Komunální sluzby (veřejně prosp.práce)</t>
  </si>
  <si>
    <t>Koordinátor + režie pracovníci VP</t>
  </si>
  <si>
    <t>Odpady</t>
  </si>
  <si>
    <t>2015: nákup techniky na zřízení kompostárny</t>
  </si>
  <si>
    <t>Kompostárna</t>
  </si>
  <si>
    <t>Nákup kontejnerů + drtiče</t>
  </si>
  <si>
    <t>SDH</t>
  </si>
  <si>
    <t>Správa včetně zastupitelstva</t>
  </si>
  <si>
    <t>6112, 6171</t>
  </si>
  <si>
    <t>Včetně CZK 540k oprava panských stodol</t>
  </si>
  <si>
    <t>6115/17</t>
  </si>
  <si>
    <t>Krajské volby 2016</t>
  </si>
  <si>
    <t>Služby peněžních a pojišťovacích  ústavů</t>
  </si>
  <si>
    <t>6310, 6320</t>
  </si>
  <si>
    <t>Výdaje celkem</t>
  </si>
  <si>
    <t>Refinancování (Vlastní zdroje min. let)</t>
  </si>
  <si>
    <t>Výdaje pro refinancování</t>
  </si>
  <si>
    <t>2016 ACT (3Q)</t>
  </si>
  <si>
    <t>Proxi</t>
  </si>
  <si>
    <t>1012, 2131 |(2141)</t>
  </si>
  <si>
    <t>sloucit</t>
  </si>
  <si>
    <t>Příjmy z pronájmu ost nemovitosti</t>
  </si>
  <si>
    <t>les</t>
  </si>
  <si>
    <t xml:space="preserve"> obchod</t>
  </si>
  <si>
    <t>doprava</t>
  </si>
  <si>
    <t xml:space="preserve"> voda</t>
  </si>
  <si>
    <t>kanaliz.      ČOV</t>
  </si>
  <si>
    <t>školství</t>
  </si>
  <si>
    <t>knihovna</t>
  </si>
  <si>
    <t>KD</t>
  </si>
  <si>
    <t>Ost.těl.činnost</t>
  </si>
  <si>
    <t>Bytové hosp.</t>
  </si>
  <si>
    <t>veřejné osvětlení</t>
  </si>
  <si>
    <t>Pohřebnictví</t>
  </si>
  <si>
    <t>odpady</t>
  </si>
  <si>
    <t>zastup.</t>
  </si>
  <si>
    <t>volby</t>
  </si>
  <si>
    <t>správa</t>
  </si>
  <si>
    <t>celkem</t>
  </si>
  <si>
    <t>plyn</t>
  </si>
  <si>
    <t>check</t>
  </si>
  <si>
    <t>Pojisteni</t>
  </si>
  <si>
    <t>2016 rijen</t>
  </si>
  <si>
    <t>Proxi rijen</t>
  </si>
  <si>
    <t>2015 full</t>
  </si>
  <si>
    <t>Snížení nákladů - vytápění ZŠ a MŠ bioplyn</t>
  </si>
  <si>
    <t xml:space="preserve">Uzemni rozvoj </t>
  </si>
  <si>
    <t>Hosp slabe oblasti - dotace - KD Manešovice</t>
  </si>
  <si>
    <t>Oprava splavu navesni protipoz nadrz Ostoj - proteka</t>
  </si>
  <si>
    <t xml:space="preserve">Rozhlas televize </t>
  </si>
  <si>
    <t>O B E C    B U D Í Š K O V I C E</t>
  </si>
  <si>
    <t>PŘÍJMY v tis Kč</t>
  </si>
  <si>
    <t>Položka</t>
  </si>
  <si>
    <t>Podnik. a restr. v zem. a pot.</t>
  </si>
  <si>
    <t>Vnitřni obchod</t>
  </si>
  <si>
    <t>EKO- KOM</t>
  </si>
  <si>
    <t>peněžní  ústavy</t>
  </si>
  <si>
    <t>xxx</t>
  </si>
  <si>
    <t>Daň z příjmu FO-záv.čin.</t>
  </si>
  <si>
    <t>Daň z příjmu FO-SVČ</t>
  </si>
  <si>
    <t>Daň z příjmu FO-zvl.sazby</t>
  </si>
  <si>
    <t>Daň z příjmu PO</t>
  </si>
  <si>
    <t>Daň z příjmu PO za obce</t>
  </si>
  <si>
    <t>Daň z přid.hodnoty</t>
  </si>
  <si>
    <t>Poplatky - odpady</t>
  </si>
  <si>
    <t>Poplatky ze psů</t>
  </si>
  <si>
    <t>Odvod z výtěžku loterií</t>
  </si>
  <si>
    <t>Správní poplatky</t>
  </si>
  <si>
    <t>Celkem daňové příjmy</t>
  </si>
  <si>
    <t>třída 1</t>
  </si>
  <si>
    <t>Příjmy z poskyt.služeb</t>
  </si>
  <si>
    <t>Příjmy z pronájmu poz.</t>
  </si>
  <si>
    <t>Příjmy z pronájmu nemov.</t>
  </si>
  <si>
    <t>Příjmy z úroků</t>
  </si>
  <si>
    <t>Příjmy z podílu na zisku</t>
  </si>
  <si>
    <t>Přij.nekap.přísp.+náhrady</t>
  </si>
  <si>
    <t>Celkem nedaňové příjmy</t>
  </si>
  <si>
    <t>třída 2</t>
  </si>
  <si>
    <t>Příjmy z prodeje majetku</t>
  </si>
  <si>
    <t>Příjmy z prodeje ost.nem.</t>
  </si>
  <si>
    <t>Příjmy z prod.os.hm.majet.</t>
  </si>
  <si>
    <t>Celkem kapitálové příjmy</t>
  </si>
  <si>
    <t>třída 3</t>
  </si>
  <si>
    <t>Neinvestiční transf. ze SR</t>
  </si>
  <si>
    <t>Ost.neinv.přij.transf.ze SR</t>
  </si>
  <si>
    <t>Neinvestiční transf.od obcí</t>
  </si>
  <si>
    <t>Neinvestiční transf. od KÚ</t>
  </si>
  <si>
    <t>Ost.nein.přij.transf.od roz.úz.úr.</t>
  </si>
  <si>
    <t>Investiční přij.trans.ze SF</t>
  </si>
  <si>
    <t>Investiční transf od KÚ</t>
  </si>
  <si>
    <t>Celkem transfery</t>
  </si>
  <si>
    <t>třída 4</t>
  </si>
  <si>
    <t>OBEC  BUDÍŠKOVICE</t>
  </si>
  <si>
    <t>kaple, krize</t>
  </si>
  <si>
    <t>Výdaje</t>
  </si>
  <si>
    <t>Kult pamatky</t>
  </si>
  <si>
    <t>Komun sluzby</t>
  </si>
  <si>
    <t>kompostárna</t>
  </si>
  <si>
    <t>pojistné</t>
  </si>
  <si>
    <t>Platy zaměstnanců</t>
  </si>
  <si>
    <t>ostatní osobní výdaje</t>
  </si>
  <si>
    <t>pojisteni 8/xx</t>
  </si>
  <si>
    <t>odmeny zastupitelstvu</t>
  </si>
  <si>
    <t>zastupitele</t>
  </si>
  <si>
    <t>sociální pojištění</t>
  </si>
  <si>
    <t>hasici</t>
  </si>
  <si>
    <t>zdravotní pojištění</t>
  </si>
  <si>
    <t>rizika</t>
  </si>
  <si>
    <t>pojistné na úrazové pojiš.</t>
  </si>
  <si>
    <t>doplatek rizika</t>
  </si>
  <si>
    <t>ochranné pomůcky</t>
  </si>
  <si>
    <t>traktor a vlek</t>
  </si>
  <si>
    <t>knihy, učební pomůcky</t>
  </si>
  <si>
    <t>drtič a 2xkontejner 2016</t>
  </si>
  <si>
    <t>drobný hmotný majetek</t>
  </si>
  <si>
    <t>nákup materiálu</t>
  </si>
  <si>
    <t>úroky - placené</t>
  </si>
  <si>
    <t>voda</t>
  </si>
  <si>
    <t>elektrická energie</t>
  </si>
  <si>
    <t>pohonné hmoty</t>
  </si>
  <si>
    <t>služby pošt</t>
  </si>
  <si>
    <t>služby telekomunikací</t>
  </si>
  <si>
    <t>služby peněžních ústavů</t>
  </si>
  <si>
    <t>nájemné</t>
  </si>
  <si>
    <t>konzult., porad. služby</t>
  </si>
  <si>
    <t>školení</t>
  </si>
  <si>
    <t>zprac dat a služby IT</t>
  </si>
  <si>
    <t>nákup služeb</t>
  </si>
  <si>
    <t>opravy, udržování</t>
  </si>
  <si>
    <t>programové vybavení</t>
  </si>
  <si>
    <t>cestovné</t>
  </si>
  <si>
    <t>pohoštění</t>
  </si>
  <si>
    <t>poskyt. nein. příspěvky</t>
  </si>
  <si>
    <t xml:space="preserve">dopravní obslužnost </t>
  </si>
  <si>
    <t>věcné dary</t>
  </si>
  <si>
    <t xml:space="preserve">neinv. dotace fyz. osobám </t>
  </si>
  <si>
    <t>neinv.dotace práv.osobám</t>
  </si>
  <si>
    <t>neinv.dotace občan.sdruž.</t>
  </si>
  <si>
    <t>neinv.transf.obcím (školy)</t>
  </si>
  <si>
    <t>neinv.transf.veř.roz.(DSO)</t>
  </si>
  <si>
    <t>neinv.přísp.vlas.přísp.org.</t>
  </si>
  <si>
    <t>neinv.přísp.ciz.přísp.org.</t>
  </si>
  <si>
    <t>platby daní a poplatků</t>
  </si>
  <si>
    <t>sociální dávky</t>
  </si>
  <si>
    <t>dary obyvatelstvu</t>
  </si>
  <si>
    <t>běžné výdaje celkem</t>
  </si>
  <si>
    <t>třída 5</t>
  </si>
  <si>
    <t>stroje, přístroje, zařízení</t>
  </si>
  <si>
    <t>dopravní prostředky</t>
  </si>
  <si>
    <t>výpočetní technika</t>
  </si>
  <si>
    <t>projektová dokumentace</t>
  </si>
  <si>
    <t>pozemky</t>
  </si>
  <si>
    <t>inv.transfery přísp.org.</t>
  </si>
  <si>
    <t>kapitálové výdaje celkem</t>
  </si>
  <si>
    <t>třída 6</t>
  </si>
  <si>
    <t>VÝDAJE  CELKEM</t>
  </si>
  <si>
    <t>CELKEM  ROZPOČET Výdaje</t>
  </si>
  <si>
    <t>CELKEM ROZPOČET Příjmy</t>
  </si>
  <si>
    <t>Prijmy</t>
  </si>
  <si>
    <t>Obecní rozpočet</t>
  </si>
  <si>
    <t>Plánovaný schodek rozpočtu (financování z min. let)</t>
  </si>
  <si>
    <t>Kontrola</t>
  </si>
  <si>
    <t>odmeny za dusevni vlastnicvi</t>
  </si>
  <si>
    <t>neinves transfery obyvatelstvu</t>
  </si>
  <si>
    <t>uzemni rozvoj</t>
  </si>
  <si>
    <t>ost neinv transfery VR územ. Ú.</t>
  </si>
  <si>
    <t xml:space="preserve">plynovod  prodán, poslední splátka nájmu v 2016 před prodejem </t>
  </si>
  <si>
    <t>oprava ČOV Budíškovice 1,2mio a 200k provozní náklady nové ČOV Vesce</t>
  </si>
  <si>
    <t>MK Ostojkovice 600k a chodníky Budíškovice 330k</t>
  </si>
  <si>
    <t>těžba a výsadba lesa - kůrovec</t>
  </si>
  <si>
    <t>oplocení vod zdroje Manešovice + výměna vodoměrů</t>
  </si>
  <si>
    <t>vcetne 571k investic: 200k komunalni technika</t>
  </si>
  <si>
    <t>ROZPOČET NA ROK 2018</t>
  </si>
  <si>
    <t>2017 rijen</t>
  </si>
  <si>
    <t>Proxi 12/2017</t>
  </si>
  <si>
    <t>Volby 2018</t>
  </si>
  <si>
    <t>Zruš odvod z loterií</t>
  </si>
  <si>
    <t>Daň z hazardních her</t>
  </si>
  <si>
    <t>bozi muka</t>
  </si>
  <si>
    <t>sportovní činnost</t>
  </si>
  <si>
    <t xml:space="preserve">Protierozní/protipožární </t>
  </si>
  <si>
    <t>prezidenstké a obec zastupitelstva</t>
  </si>
  <si>
    <t>6115/6118</t>
  </si>
  <si>
    <t>80k pojisteni a 20k banky</t>
  </si>
  <si>
    <t>prezidentske a obec zastupitelstvo</t>
  </si>
  <si>
    <t>vcetne CZK 500k investice</t>
  </si>
  <si>
    <t>2016: Oprava splavu navesni protipoz nadrz Ostoj - proteka</t>
  </si>
  <si>
    <t>Přírodně naučná stezka CZK 2mio</t>
  </si>
  <si>
    <t>KD- nové stoly</t>
  </si>
  <si>
    <t xml:space="preserve">včetně CZK 500k investic=incl kancelář + 2 zaměstnanci </t>
  </si>
  <si>
    <t xml:space="preserve"> výsadba lesa - kůrovec + naučná stezka 2mio</t>
  </si>
  <si>
    <t>Ostojkovice 1,3mio + Budiskovice propustek 500k</t>
  </si>
  <si>
    <t xml:space="preserve">Projekt CZK 650k </t>
  </si>
  <si>
    <t>Byt č. 4 částečné dokončení</t>
  </si>
  <si>
    <t>Péče o vyhled obce, zeleň</t>
  </si>
  <si>
    <t>Ostatní platy</t>
  </si>
  <si>
    <t xml:space="preserve"> </t>
  </si>
  <si>
    <t>2018 flex</t>
  </si>
  <si>
    <t>Pěstební činnost</t>
  </si>
  <si>
    <t>Rezerva COV</t>
  </si>
  <si>
    <t xml:space="preserve">refundace </t>
  </si>
  <si>
    <t>volby EU</t>
  </si>
  <si>
    <t>fond oprav</t>
  </si>
  <si>
    <t>Převody z rozpočtových účtů - rezerva COV</t>
  </si>
  <si>
    <t>rozpočtovat</t>
  </si>
  <si>
    <t>old</t>
  </si>
  <si>
    <t>budovy, haly, stavby</t>
  </si>
  <si>
    <t xml:space="preserve">Kanalizace a ČOV </t>
  </si>
  <si>
    <t>Příjmy z prodeje pozemků</t>
  </si>
  <si>
    <t>Vodní díla v zemědělské krajině</t>
  </si>
  <si>
    <t>Základní školství</t>
  </si>
  <si>
    <t>Činnosti knihovnické</t>
  </si>
  <si>
    <t>Ostatní záležitosti kultury</t>
  </si>
  <si>
    <t>Zachování a obnova kulturních památek</t>
  </si>
  <si>
    <t>Pořízení,zachování a obnova hodnot</t>
  </si>
  <si>
    <t>Rozhlas a televize</t>
  </si>
  <si>
    <t>Ostatní záležitosti kultury - SPOZ</t>
  </si>
  <si>
    <t>Ostatní sportovní činnost</t>
  </si>
  <si>
    <t>Výstavba a údržba místních inženýrských sítí</t>
  </si>
  <si>
    <t xml:space="preserve">Územni rozvoj </t>
  </si>
  <si>
    <t>Využívání a zneškodňování ostatních odpadů</t>
  </si>
  <si>
    <t>Protierozní, protipožární ochrana</t>
  </si>
  <si>
    <t>Péče o vzhled obcí a veřejnou zeleň</t>
  </si>
  <si>
    <t>Krizová opatření</t>
  </si>
  <si>
    <t>Požární ochrana</t>
  </si>
  <si>
    <t>Zastupitelstvo obce</t>
  </si>
  <si>
    <t>Volby 2022</t>
  </si>
  <si>
    <t>Činnost místní správy</t>
  </si>
  <si>
    <t>Pojištění funkčně nespecifikované</t>
  </si>
  <si>
    <t>Převody vlastním fondům - rezerva ČOV</t>
  </si>
  <si>
    <t>Ostatní finanční operace - DPH, daň PO</t>
  </si>
  <si>
    <t>Rozpočet Obce Budíškovice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</si>
</sst>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.000\ _K_č_-;\-* #,##0.000\ _K_č_-;_-* &quot;-&quot;??\ _K_č_-;_-@_-"/>
    <numFmt numFmtId="167" formatCode="0.000"/>
    <numFmt numFmtId="168" formatCode="#,##0.000_ ;\-#,##0.000\ "/>
    <numFmt numFmtId="169" formatCode="_-* #,##0.0\ _K_č_-;\-* #,##0.0\ _K_č_-;_-* &quot;-&quot;??\ _K_č_-;_-@_-"/>
    <numFmt numFmtId="170" formatCode="_-* #,##0.000\ _K_č_-;\-* #,##0.000\ _K_č_-;_-* &quot;-&quot;???\ _K_č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0"/>
      <color theme="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rgb="FFFF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sz val="16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0" fillId="0" borderId="0">
      <alignment vertical="top"/>
    </xf>
    <xf numFmtId="0" fontId="11" fillId="0" borderId="0"/>
  </cellStyleXfs>
  <cellXfs count="248">
    <xf numFmtId="0" fontId="0" fillId="0" borderId="0" xfId="0"/>
    <xf numFmtId="0" fontId="3" fillId="2" borderId="0" xfId="2" applyFont="1" applyFill="1" applyAlignment="1">
      <alignment horizontal="left"/>
    </xf>
    <xf numFmtId="165" fontId="0" fillId="2" borderId="0" xfId="3" applyNumberFormat="1" applyFont="1" applyFill="1"/>
    <xf numFmtId="0" fontId="2" fillId="2" borderId="0" xfId="2" applyFill="1"/>
    <xf numFmtId="0" fontId="2" fillId="0" borderId="0" xfId="2"/>
    <xf numFmtId="0" fontId="3" fillId="0" borderId="0" xfId="2" applyFont="1" applyAlignment="1">
      <alignment horizontal="left"/>
    </xf>
    <xf numFmtId="165" fontId="0" fillId="0" borderId="0" xfId="3" applyNumberFormat="1" applyFont="1" applyAlignment="1">
      <alignment horizontal="right"/>
    </xf>
    <xf numFmtId="165" fontId="0" fillId="0" borderId="0" xfId="3" applyNumberFormat="1" applyFont="1"/>
    <xf numFmtId="0" fontId="4" fillId="2" borderId="0" xfId="2" applyFont="1" applyFill="1"/>
    <xf numFmtId="0" fontId="5" fillId="0" borderId="0" xfId="2" applyFont="1"/>
    <xf numFmtId="0" fontId="2" fillId="0" borderId="0" xfId="2" applyAlignment="1">
      <alignment horizontal="right"/>
    </xf>
    <xf numFmtId="0" fontId="4" fillId="0" borderId="0" xfId="2" applyFont="1"/>
    <xf numFmtId="165" fontId="4" fillId="2" borderId="0" xfId="2" applyNumberFormat="1" applyFont="1" applyFill="1"/>
    <xf numFmtId="165" fontId="4" fillId="0" borderId="0" xfId="2" applyNumberFormat="1" applyFont="1"/>
    <xf numFmtId="0" fontId="6" fillId="2" borderId="0" xfId="2" applyFont="1" applyFill="1"/>
    <xf numFmtId="0" fontId="6" fillId="0" borderId="0" xfId="2" applyFont="1" applyAlignment="1">
      <alignment horizontal="right"/>
    </xf>
    <xf numFmtId="165" fontId="2" fillId="0" borderId="0" xfId="2" applyNumberFormat="1"/>
    <xf numFmtId="165" fontId="2" fillId="2" borderId="0" xfId="2" applyNumberFormat="1" applyFill="1"/>
    <xf numFmtId="0" fontId="4" fillId="0" borderId="0" xfId="2" applyFont="1" applyAlignment="1">
      <alignment horizontal="right"/>
    </xf>
    <xf numFmtId="0" fontId="2" fillId="3" borderId="0" xfId="2" applyFill="1"/>
    <xf numFmtId="165" fontId="4" fillId="0" borderId="0" xfId="1" applyNumberFormat="1" applyFont="1"/>
    <xf numFmtId="165" fontId="7" fillId="0" borderId="0" xfId="2" applyNumberFormat="1" applyFont="1"/>
    <xf numFmtId="165" fontId="4" fillId="4" borderId="0" xfId="2" applyNumberFormat="1" applyFont="1" applyFill="1"/>
    <xf numFmtId="0" fontId="2" fillId="7" borderId="0" xfId="2" applyFill="1"/>
    <xf numFmtId="0" fontId="4" fillId="7" borderId="0" xfId="2" applyFont="1" applyFill="1"/>
    <xf numFmtId="165" fontId="4" fillId="7" borderId="0" xfId="2" applyNumberFormat="1" applyFont="1" applyFill="1"/>
    <xf numFmtId="0" fontId="4" fillId="7" borderId="0" xfId="2" applyFont="1" applyFill="1" applyAlignment="1">
      <alignment horizontal="right"/>
    </xf>
    <xf numFmtId="165" fontId="7" fillId="7" borderId="0" xfId="2" applyNumberFormat="1" applyFont="1" applyFill="1"/>
    <xf numFmtId="0" fontId="2" fillId="8" borderId="0" xfId="2" applyFill="1"/>
    <xf numFmtId="0" fontId="4" fillId="8" borderId="0" xfId="2" applyFont="1" applyFill="1"/>
    <xf numFmtId="165" fontId="4" fillId="8" borderId="0" xfId="2" applyNumberFormat="1" applyFont="1" applyFill="1"/>
    <xf numFmtId="0" fontId="4" fillId="8" borderId="0" xfId="2" applyFont="1" applyFill="1" applyAlignment="1">
      <alignment horizontal="right"/>
    </xf>
    <xf numFmtId="165" fontId="4" fillId="8" borderId="0" xfId="1" applyNumberFormat="1" applyFont="1" applyFill="1"/>
    <xf numFmtId="165" fontId="7" fillId="8" borderId="0" xfId="2" applyNumberFormat="1" applyFont="1" applyFill="1"/>
    <xf numFmtId="0" fontId="11" fillId="0" borderId="0" xfId="5"/>
    <xf numFmtId="165" fontId="18" fillId="4" borderId="5" xfId="1" applyNumberFormat="1" applyFont="1" applyFill="1" applyBorder="1" applyAlignment="1">
      <alignment horizontal="right"/>
    </xf>
    <xf numFmtId="165" fontId="14" fillId="0" borderId="0" xfId="5" applyNumberFormat="1" applyFont="1"/>
    <xf numFmtId="0" fontId="11" fillId="3" borderId="0" xfId="5" applyFill="1"/>
    <xf numFmtId="0" fontId="13" fillId="3" borderId="0" xfId="5" applyFont="1" applyFill="1"/>
    <xf numFmtId="165" fontId="13" fillId="3" borderId="0" xfId="1" applyNumberFormat="1" applyFont="1" applyFill="1"/>
    <xf numFmtId="165" fontId="11" fillId="3" borderId="0" xfId="5" applyNumberFormat="1" applyFill="1"/>
    <xf numFmtId="165" fontId="13" fillId="3" borderId="0" xfId="5" applyNumberFormat="1" applyFont="1" applyFill="1"/>
    <xf numFmtId="166" fontId="11" fillId="3" borderId="0" xfId="5" applyNumberFormat="1" applyFill="1"/>
    <xf numFmtId="165" fontId="11" fillId="3" borderId="0" xfId="1" applyNumberFormat="1" applyFont="1" applyFill="1"/>
    <xf numFmtId="165" fontId="11" fillId="3" borderId="9" xfId="1" applyNumberFormat="1" applyFont="1" applyFill="1" applyBorder="1" applyAlignment="1">
      <alignment horizontal="center" vertical="center" textRotation="90"/>
    </xf>
    <xf numFmtId="165" fontId="11" fillId="3" borderId="9" xfId="1" applyNumberFormat="1" applyFont="1" applyFill="1" applyBorder="1"/>
    <xf numFmtId="0" fontId="11" fillId="3" borderId="5" xfId="5" applyFill="1" applyBorder="1"/>
    <xf numFmtId="0" fontId="11" fillId="3" borderId="7" xfId="5" applyFill="1" applyBorder="1"/>
    <xf numFmtId="166" fontId="11" fillId="3" borderId="7" xfId="1" applyNumberFormat="1" applyFont="1" applyFill="1" applyBorder="1"/>
    <xf numFmtId="167" fontId="11" fillId="3" borderId="10" xfId="5" applyNumberFormat="1" applyFill="1" applyBorder="1"/>
    <xf numFmtId="167" fontId="11" fillId="3" borderId="7" xfId="5" applyNumberFormat="1" applyFill="1" applyBorder="1"/>
    <xf numFmtId="168" fontId="11" fillId="3" borderId="9" xfId="1" applyNumberFormat="1" applyFont="1" applyFill="1" applyBorder="1"/>
    <xf numFmtId="166" fontId="11" fillId="3" borderId="5" xfId="1" applyNumberFormat="1" applyFont="1" applyFill="1" applyBorder="1"/>
    <xf numFmtId="167" fontId="11" fillId="3" borderId="13" xfId="5" applyNumberFormat="1" applyFill="1" applyBorder="1"/>
    <xf numFmtId="167" fontId="11" fillId="3" borderId="5" xfId="5" applyNumberFormat="1" applyFill="1" applyBorder="1"/>
    <xf numFmtId="0" fontId="11" fillId="3" borderId="1" xfId="5" applyFill="1" applyBorder="1"/>
    <xf numFmtId="165" fontId="11" fillId="3" borderId="1" xfId="1" applyNumberFormat="1" applyFont="1" applyFill="1" applyBorder="1"/>
    <xf numFmtId="0" fontId="11" fillId="3" borderId="2" xfId="5" applyFill="1" applyBorder="1"/>
    <xf numFmtId="167" fontId="11" fillId="3" borderId="1" xfId="5" applyNumberFormat="1" applyFill="1" applyBorder="1"/>
    <xf numFmtId="167" fontId="11" fillId="3" borderId="2" xfId="5" applyNumberFormat="1" applyFill="1" applyBorder="1"/>
    <xf numFmtId="0" fontId="11" fillId="3" borderId="12" xfId="5" applyFill="1" applyBorder="1"/>
    <xf numFmtId="167" fontId="11" fillId="3" borderId="12" xfId="5" applyNumberFormat="1" applyFill="1" applyBorder="1"/>
    <xf numFmtId="166" fontId="11" fillId="3" borderId="12" xfId="1" applyNumberFormat="1" applyFont="1" applyFill="1" applyBorder="1"/>
    <xf numFmtId="1" fontId="11" fillId="3" borderId="0" xfId="5" applyNumberFormat="1" applyFill="1"/>
    <xf numFmtId="0" fontId="11" fillId="3" borderId="17" xfId="5" applyFill="1" applyBorder="1"/>
    <xf numFmtId="165" fontId="11" fillId="3" borderId="17" xfId="1" applyNumberFormat="1" applyFont="1" applyFill="1" applyBorder="1"/>
    <xf numFmtId="0" fontId="11" fillId="3" borderId="18" xfId="5" applyFill="1" applyBorder="1"/>
    <xf numFmtId="169" fontId="11" fillId="3" borderId="5" xfId="5" applyNumberFormat="1" applyFill="1" applyBorder="1"/>
    <xf numFmtId="169" fontId="11" fillId="3" borderId="5" xfId="1" applyNumberFormat="1" applyFont="1" applyFill="1" applyBorder="1"/>
    <xf numFmtId="169" fontId="11" fillId="3" borderId="13" xfId="5" applyNumberFormat="1" applyFill="1" applyBorder="1"/>
    <xf numFmtId="169" fontId="11" fillId="3" borderId="9" xfId="1" applyNumberFormat="1" applyFont="1" applyFill="1" applyBorder="1"/>
    <xf numFmtId="166" fontId="11" fillId="3" borderId="5" xfId="5" applyNumberFormat="1" applyFill="1" applyBorder="1"/>
    <xf numFmtId="166" fontId="11" fillId="3" borderId="13" xfId="5" applyNumberFormat="1" applyFill="1" applyBorder="1"/>
    <xf numFmtId="0" fontId="11" fillId="3" borderId="6" xfId="5" applyFill="1" applyBorder="1"/>
    <xf numFmtId="165" fontId="11" fillId="3" borderId="6" xfId="1" applyNumberFormat="1" applyFont="1" applyFill="1" applyBorder="1"/>
    <xf numFmtId="0" fontId="11" fillId="3" borderId="19" xfId="5" applyFill="1" applyBorder="1"/>
    <xf numFmtId="167" fontId="11" fillId="3" borderId="12" xfId="1" applyNumberFormat="1" applyFont="1" applyFill="1" applyBorder="1"/>
    <xf numFmtId="0" fontId="11" fillId="3" borderId="21" xfId="5" applyFill="1" applyBorder="1"/>
    <xf numFmtId="165" fontId="11" fillId="3" borderId="21" xfId="1" applyNumberFormat="1" applyFont="1" applyFill="1" applyBorder="1"/>
    <xf numFmtId="0" fontId="11" fillId="3" borderId="22" xfId="5" applyFill="1" applyBorder="1"/>
    <xf numFmtId="0" fontId="11" fillId="3" borderId="23" xfId="5" applyFill="1" applyBorder="1"/>
    <xf numFmtId="166" fontId="11" fillId="3" borderId="12" xfId="5" applyNumberFormat="1" applyFill="1" applyBorder="1"/>
    <xf numFmtId="0" fontId="11" fillId="3" borderId="24" xfId="5" applyFill="1" applyBorder="1"/>
    <xf numFmtId="165" fontId="11" fillId="3" borderId="24" xfId="1" applyNumberFormat="1" applyFont="1" applyFill="1" applyBorder="1"/>
    <xf numFmtId="165" fontId="14" fillId="3" borderId="0" xfId="1" applyNumberFormat="1" applyFont="1" applyFill="1"/>
    <xf numFmtId="0" fontId="14" fillId="3" borderId="0" xfId="5" applyFont="1" applyFill="1"/>
    <xf numFmtId="0" fontId="19" fillId="3" borderId="25" xfId="5" applyFont="1" applyFill="1" applyBorder="1" applyAlignment="1"/>
    <xf numFmtId="0" fontId="17" fillId="3" borderId="25" xfId="5" applyFont="1" applyFill="1" applyBorder="1" applyAlignment="1"/>
    <xf numFmtId="0" fontId="11" fillId="3" borderId="25" xfId="5" applyFill="1" applyBorder="1"/>
    <xf numFmtId="166" fontId="19" fillId="3" borderId="25" xfId="5" applyNumberFormat="1" applyFont="1" applyFill="1" applyBorder="1"/>
    <xf numFmtId="49" fontId="11" fillId="3" borderId="25" xfId="5" applyNumberFormat="1" applyFill="1" applyBorder="1" applyAlignment="1">
      <alignment horizontal="right"/>
    </xf>
    <xf numFmtId="49" fontId="11" fillId="3" borderId="0" xfId="5" applyNumberFormat="1" applyFill="1" applyBorder="1" applyAlignment="1">
      <alignment horizontal="right"/>
    </xf>
    <xf numFmtId="0" fontId="11" fillId="3" borderId="0" xfId="5" applyFill="1" applyBorder="1" applyAlignment="1"/>
    <xf numFmtId="166" fontId="11" fillId="3" borderId="0" xfId="5" applyNumberFormat="1" applyFill="1" applyBorder="1" applyAlignment="1"/>
    <xf numFmtId="0" fontId="19" fillId="3" borderId="0" xfId="5" applyFont="1" applyFill="1"/>
    <xf numFmtId="0" fontId="19" fillId="3" borderId="0" xfId="5" applyFont="1" applyFill="1" applyBorder="1" applyAlignment="1"/>
    <xf numFmtId="166" fontId="19" fillId="3" borderId="0" xfId="5" applyNumberFormat="1" applyFont="1" applyFill="1" applyBorder="1"/>
    <xf numFmtId="165" fontId="19" fillId="3" borderId="0" xfId="5" applyNumberFormat="1" applyFont="1" applyFill="1" applyBorder="1"/>
    <xf numFmtId="167" fontId="13" fillId="3" borderId="5" xfId="5" applyNumberFormat="1" applyFont="1" applyFill="1" applyBorder="1"/>
    <xf numFmtId="167" fontId="11" fillId="3" borderId="23" xfId="5" applyNumberFormat="1" applyFill="1" applyBorder="1"/>
    <xf numFmtId="167" fontId="11" fillId="3" borderId="0" xfId="5" applyNumberFormat="1" applyFill="1"/>
    <xf numFmtId="167" fontId="11" fillId="3" borderId="0" xfId="1" applyNumberFormat="1" applyFont="1" applyFill="1"/>
    <xf numFmtId="170" fontId="11" fillId="3" borderId="0" xfId="5" applyNumberFormat="1" applyFill="1"/>
    <xf numFmtId="166" fontId="11" fillId="3" borderId="1" xfId="1" applyNumberFormat="1" applyFont="1" applyFill="1" applyBorder="1"/>
    <xf numFmtId="0" fontId="2" fillId="0" borderId="0" xfId="2" applyFill="1"/>
    <xf numFmtId="0" fontId="3" fillId="0" borderId="0" xfId="2" applyFont="1" applyFill="1" applyAlignment="1">
      <alignment horizontal="left"/>
    </xf>
    <xf numFmtId="165" fontId="0" fillId="0" borderId="0" xfId="3" applyNumberFormat="1" applyFont="1" applyFill="1"/>
    <xf numFmtId="165" fontId="0" fillId="0" borderId="0" xfId="3" applyNumberFormat="1" applyFont="1" applyFill="1" applyAlignment="1">
      <alignment horizontal="right"/>
    </xf>
    <xf numFmtId="0" fontId="2" fillId="0" borderId="0" xfId="2" applyFill="1" applyAlignment="1">
      <alignment horizontal="right"/>
    </xf>
    <xf numFmtId="0" fontId="4" fillId="0" borderId="0" xfId="2" applyFont="1" applyFill="1"/>
    <xf numFmtId="165" fontId="4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right"/>
    </xf>
    <xf numFmtId="165" fontId="2" fillId="0" borderId="0" xfId="2" applyNumberFormat="1" applyFill="1"/>
    <xf numFmtId="0" fontId="4" fillId="0" borderId="0" xfId="2" applyFont="1" applyFill="1" applyAlignment="1">
      <alignment horizontal="right"/>
    </xf>
    <xf numFmtId="165" fontId="7" fillId="0" borderId="0" xfId="2" applyNumberFormat="1" applyFont="1" applyFill="1"/>
    <xf numFmtId="0" fontId="17" fillId="9" borderId="0" xfId="5" applyFont="1" applyFill="1"/>
    <xf numFmtId="0" fontId="11" fillId="9" borderId="0" xfId="5" applyFill="1" applyAlignment="1">
      <alignment horizontal="center"/>
    </xf>
    <xf numFmtId="0" fontId="18" fillId="9" borderId="0" xfId="5" applyFont="1" applyFill="1"/>
    <xf numFmtId="0" fontId="19" fillId="9" borderId="0" xfId="5" applyFont="1" applyFill="1"/>
    <xf numFmtId="0" fontId="18" fillId="9" borderId="5" xfId="5" applyFont="1" applyFill="1" applyBorder="1" applyAlignment="1">
      <alignment horizontal="center" textRotation="90"/>
    </xf>
    <xf numFmtId="0" fontId="12" fillId="9" borderId="8" xfId="5" applyFont="1" applyFill="1" applyBorder="1" applyAlignment="1">
      <alignment horizontal="center" vertical="center" textRotation="90" wrapText="1"/>
    </xf>
    <xf numFmtId="0" fontId="12" fillId="9" borderId="1" xfId="5" applyFont="1" applyFill="1" applyBorder="1" applyAlignment="1">
      <alignment horizontal="center" vertical="center" textRotation="90"/>
    </xf>
    <xf numFmtId="0" fontId="12" fillId="9" borderId="1" xfId="5" applyFont="1" applyFill="1" applyBorder="1" applyAlignment="1">
      <alignment horizontal="center" vertical="center" textRotation="90" wrapText="1"/>
    </xf>
    <xf numFmtId="0" fontId="19" fillId="9" borderId="9" xfId="5" applyFont="1" applyFill="1" applyBorder="1" applyAlignment="1">
      <alignment horizontal="center" vertical="center" textRotation="90"/>
    </xf>
    <xf numFmtId="0" fontId="18" fillId="9" borderId="11" xfId="5" applyFont="1" applyFill="1" applyBorder="1" applyAlignment="1">
      <alignment horizontal="center"/>
    </xf>
    <xf numFmtId="0" fontId="18" fillId="9" borderId="12" xfId="5" applyFont="1" applyFill="1" applyBorder="1" applyAlignment="1">
      <alignment horizontal="center"/>
    </xf>
    <xf numFmtId="0" fontId="11" fillId="9" borderId="5" xfId="5" applyFill="1" applyBorder="1"/>
    <xf numFmtId="0" fontId="11" fillId="9" borderId="13" xfId="5" applyFill="1" applyBorder="1" applyAlignment="1">
      <alignment horizontal="center"/>
    </xf>
    <xf numFmtId="165" fontId="18" fillId="9" borderId="5" xfId="1" applyNumberFormat="1" applyFont="1" applyFill="1" applyBorder="1" applyAlignment="1">
      <alignment horizontal="right"/>
    </xf>
    <xf numFmtId="165" fontId="18" fillId="9" borderId="14" xfId="1" applyNumberFormat="1" applyFont="1" applyFill="1" applyBorder="1" applyAlignment="1">
      <alignment horizontal="right"/>
    </xf>
    <xf numFmtId="165" fontId="18" fillId="9" borderId="7" xfId="1" applyNumberFormat="1" applyFont="1" applyFill="1" applyBorder="1" applyAlignment="1">
      <alignment horizontal="right"/>
    </xf>
    <xf numFmtId="166" fontId="19" fillId="9" borderId="9" xfId="1" applyNumberFormat="1" applyFont="1" applyFill="1" applyBorder="1" applyAlignment="1">
      <alignment horizontal="right"/>
    </xf>
    <xf numFmtId="0" fontId="11" fillId="9" borderId="5" xfId="5" applyFill="1" applyBorder="1" applyAlignment="1">
      <alignment horizontal="center"/>
    </xf>
    <xf numFmtId="0" fontId="13" fillId="9" borderId="5" xfId="5" applyFont="1" applyFill="1" applyBorder="1"/>
    <xf numFmtId="0" fontId="17" fillId="9" borderId="5" xfId="5" applyFont="1" applyFill="1" applyBorder="1"/>
    <xf numFmtId="0" fontId="17" fillId="9" borderId="5" xfId="5" applyFont="1" applyFill="1" applyBorder="1" applyAlignment="1">
      <alignment horizontal="center"/>
    </xf>
    <xf numFmtId="165" fontId="21" fillId="9" borderId="5" xfId="1" applyNumberFormat="1" applyFont="1" applyFill="1" applyBorder="1" applyAlignment="1">
      <alignment horizontal="right"/>
    </xf>
    <xf numFmtId="0" fontId="11" fillId="9" borderId="1" xfId="5" applyFill="1" applyBorder="1"/>
    <xf numFmtId="0" fontId="11" fillId="9" borderId="1" xfId="5" applyFill="1" applyBorder="1" applyAlignment="1">
      <alignment horizontal="center"/>
    </xf>
    <xf numFmtId="165" fontId="18" fillId="9" borderId="1" xfId="1" applyNumberFormat="1" applyFont="1" applyFill="1" applyBorder="1" applyAlignment="1">
      <alignment horizontal="right"/>
    </xf>
    <xf numFmtId="166" fontId="19" fillId="9" borderId="15" xfId="1" applyNumberFormat="1" applyFont="1" applyFill="1" applyBorder="1" applyAlignment="1">
      <alignment horizontal="right"/>
    </xf>
    <xf numFmtId="0" fontId="11" fillId="9" borderId="12" xfId="5" applyFill="1" applyBorder="1"/>
    <xf numFmtId="0" fontId="11" fillId="9" borderId="12" xfId="5" applyFill="1" applyBorder="1" applyAlignment="1">
      <alignment horizontal="center"/>
    </xf>
    <xf numFmtId="165" fontId="18" fillId="9" borderId="12" xfId="1" applyNumberFormat="1" applyFont="1" applyFill="1" applyBorder="1" applyAlignment="1">
      <alignment horizontal="right"/>
    </xf>
    <xf numFmtId="166" fontId="18" fillId="9" borderId="12" xfId="1" applyNumberFormat="1" applyFont="1" applyFill="1" applyBorder="1" applyAlignment="1">
      <alignment horizontal="right"/>
    </xf>
    <xf numFmtId="0" fontId="11" fillId="9" borderId="0" xfId="5" applyFill="1"/>
    <xf numFmtId="165" fontId="18" fillId="9" borderId="0" xfId="1" applyNumberFormat="1" applyFont="1" applyFill="1" applyAlignment="1">
      <alignment horizontal="right"/>
    </xf>
    <xf numFmtId="165" fontId="19" fillId="9" borderId="0" xfId="1" applyNumberFormat="1" applyFont="1" applyFill="1" applyAlignment="1">
      <alignment horizontal="right"/>
    </xf>
    <xf numFmtId="0" fontId="21" fillId="9" borderId="0" xfId="5" applyFont="1" applyFill="1" applyBorder="1" applyAlignment="1"/>
    <xf numFmtId="0" fontId="18" fillId="9" borderId="0" xfId="5" applyFont="1" applyFill="1" applyBorder="1"/>
    <xf numFmtId="49" fontId="18" fillId="9" borderId="0" xfId="5" applyNumberFormat="1" applyFont="1" applyFill="1" applyBorder="1" applyAlignment="1">
      <alignment horizontal="right"/>
    </xf>
    <xf numFmtId="0" fontId="18" fillId="9" borderId="0" xfId="5" applyFont="1" applyFill="1" applyBorder="1" applyAlignment="1"/>
    <xf numFmtId="3" fontId="2" fillId="3" borderId="0" xfId="2" applyNumberFormat="1" applyFill="1"/>
    <xf numFmtId="0" fontId="4" fillId="9" borderId="0" xfId="2" applyFont="1" applyFill="1"/>
    <xf numFmtId="0" fontId="4" fillId="3" borderId="0" xfId="2" applyFont="1" applyFill="1"/>
    <xf numFmtId="0" fontId="6" fillId="3" borderId="0" xfId="2" applyFont="1" applyFill="1"/>
    <xf numFmtId="165" fontId="4" fillId="3" borderId="0" xfId="2" applyNumberFormat="1" applyFont="1" applyFill="1"/>
    <xf numFmtId="0" fontId="6" fillId="3" borderId="0" xfId="2" applyFont="1" applyFill="1" applyAlignment="1">
      <alignment horizontal="right"/>
    </xf>
    <xf numFmtId="3" fontId="2" fillId="4" borderId="0" xfId="2" applyNumberFormat="1" applyFill="1"/>
    <xf numFmtId="0" fontId="11" fillId="4" borderId="5" xfId="5" applyFill="1" applyBorder="1"/>
    <xf numFmtId="0" fontId="11" fillId="4" borderId="5" xfId="5" applyFill="1" applyBorder="1" applyAlignment="1">
      <alignment horizontal="center"/>
    </xf>
    <xf numFmtId="166" fontId="19" fillId="4" borderId="9" xfId="1" applyNumberFormat="1" applyFont="1" applyFill="1" applyBorder="1" applyAlignment="1">
      <alignment horizontal="right"/>
    </xf>
    <xf numFmtId="0" fontId="11" fillId="4" borderId="0" xfId="5" applyFill="1"/>
    <xf numFmtId="0" fontId="11" fillId="4" borderId="12" xfId="5" applyFill="1" applyBorder="1" applyAlignment="1">
      <alignment horizontal="center"/>
    </xf>
    <xf numFmtId="0" fontId="11" fillId="3" borderId="1" xfId="5" applyFill="1" applyBorder="1" applyAlignment="1">
      <alignment horizontal="center" vertical="center" textRotation="90"/>
    </xf>
    <xf numFmtId="0" fontId="17" fillId="0" borderId="0" xfId="5" applyFont="1" applyFill="1"/>
    <xf numFmtId="0" fontId="11" fillId="0" borderId="0" xfId="5" applyFill="1"/>
    <xf numFmtId="0" fontId="13" fillId="0" borderId="0" xfId="5" applyFont="1" applyFill="1"/>
    <xf numFmtId="0" fontId="11" fillId="0" borderId="1" xfId="5" applyFill="1" applyBorder="1" applyAlignment="1">
      <alignment horizontal="center" vertical="center" textRotation="90"/>
    </xf>
    <xf numFmtId="0" fontId="11" fillId="0" borderId="5" xfId="5" applyFill="1" applyBorder="1"/>
    <xf numFmtId="0" fontId="11" fillId="0" borderId="7" xfId="5" applyFill="1" applyBorder="1"/>
    <xf numFmtId="0" fontId="13" fillId="0" borderId="5" xfId="5" applyFont="1" applyFill="1" applyBorder="1"/>
    <xf numFmtId="167" fontId="11" fillId="0" borderId="5" xfId="5" applyNumberFormat="1" applyFill="1" applyBorder="1"/>
    <xf numFmtId="0" fontId="11" fillId="0" borderId="1" xfId="5" applyFill="1" applyBorder="1"/>
    <xf numFmtId="0" fontId="11" fillId="0" borderId="12" xfId="5" applyFill="1" applyBorder="1"/>
    <xf numFmtId="0" fontId="11" fillId="0" borderId="17" xfId="5" applyFill="1" applyBorder="1"/>
    <xf numFmtId="169" fontId="11" fillId="0" borderId="5" xfId="5" applyNumberFormat="1" applyFill="1" applyBorder="1"/>
    <xf numFmtId="0" fontId="11" fillId="0" borderId="6" xfId="5" applyFill="1" applyBorder="1"/>
    <xf numFmtId="0" fontId="11" fillId="0" borderId="20" xfId="5" applyFill="1" applyBorder="1"/>
    <xf numFmtId="0" fontId="11" fillId="0" borderId="21" xfId="5" applyFill="1" applyBorder="1"/>
    <xf numFmtId="0" fontId="17" fillId="0" borderId="12" xfId="5" applyFont="1" applyFill="1" applyBorder="1"/>
    <xf numFmtId="166" fontId="11" fillId="0" borderId="12" xfId="5" applyNumberFormat="1" applyFill="1" applyBorder="1"/>
    <xf numFmtId="0" fontId="11" fillId="0" borderId="24" xfId="5" applyFill="1" applyBorder="1"/>
    <xf numFmtId="165" fontId="11" fillId="0" borderId="0" xfId="1" applyNumberFormat="1" applyFont="1" applyFill="1"/>
    <xf numFmtId="0" fontId="14" fillId="0" borderId="0" xfId="5" applyFont="1" applyFill="1"/>
    <xf numFmtId="170" fontId="11" fillId="0" borderId="0" xfId="5" applyNumberFormat="1" applyFill="1"/>
    <xf numFmtId="164" fontId="11" fillId="0" borderId="5" xfId="1" applyFont="1" applyFill="1" applyBorder="1"/>
    <xf numFmtId="165" fontId="22" fillId="3" borderId="1" xfId="1" applyNumberFormat="1" applyFont="1" applyFill="1" applyBorder="1" applyAlignment="1">
      <alignment horizontal="center" vertical="center" textRotation="90" wrapText="1"/>
    </xf>
    <xf numFmtId="0" fontId="11" fillId="3" borderId="2" xfId="5" applyFill="1" applyBorder="1" applyAlignment="1">
      <alignment horizontal="center" vertical="center" textRotation="90"/>
    </xf>
    <xf numFmtId="0" fontId="13" fillId="3" borderId="1" xfId="5" applyFont="1" applyFill="1" applyBorder="1" applyAlignment="1">
      <alignment horizontal="center" vertical="center" textRotation="90"/>
    </xf>
    <xf numFmtId="2" fontId="13" fillId="3" borderId="1" xfId="5" applyNumberFormat="1" applyFont="1" applyFill="1" applyBorder="1" applyAlignment="1">
      <alignment horizontal="center" vertical="center" textRotation="90"/>
    </xf>
    <xf numFmtId="0" fontId="12" fillId="3" borderId="1" xfId="5" applyFont="1" applyFill="1" applyBorder="1" applyAlignment="1">
      <alignment horizontal="center" vertical="center" textRotation="90"/>
    </xf>
    <xf numFmtId="0" fontId="11" fillId="3" borderId="1" xfId="5" applyFill="1" applyBorder="1" applyAlignment="1">
      <alignment horizontal="center" vertical="center" textRotation="90" wrapText="1"/>
    </xf>
    <xf numFmtId="0" fontId="13" fillId="3" borderId="1" xfId="5" applyFont="1" applyFill="1" applyBorder="1" applyAlignment="1">
      <alignment horizontal="center" vertical="center" textRotation="90" wrapText="1"/>
    </xf>
    <xf numFmtId="165" fontId="25" fillId="0" borderId="0" xfId="2" applyNumberFormat="1" applyFont="1" applyFill="1"/>
    <xf numFmtId="0" fontId="2" fillId="5" borderId="0" xfId="2" applyFill="1"/>
    <xf numFmtId="165" fontId="4" fillId="5" borderId="0" xfId="2" applyNumberFormat="1" applyFont="1" applyFill="1"/>
    <xf numFmtId="0" fontId="11" fillId="3" borderId="26" xfId="5" applyFill="1" applyBorder="1"/>
    <xf numFmtId="0" fontId="11" fillId="3" borderId="27" xfId="5" applyFill="1" applyBorder="1"/>
    <xf numFmtId="167" fontId="11" fillId="3" borderId="27" xfId="5" applyNumberFormat="1" applyFill="1" applyBorder="1"/>
    <xf numFmtId="167" fontId="11" fillId="3" borderId="3" xfId="5" applyNumberFormat="1" applyFill="1" applyBorder="1"/>
    <xf numFmtId="169" fontId="11" fillId="3" borderId="27" xfId="5" applyNumberFormat="1" applyFill="1" applyBorder="1"/>
    <xf numFmtId="0" fontId="11" fillId="3" borderId="3" xfId="5" applyFill="1" applyBorder="1"/>
    <xf numFmtId="0" fontId="11" fillId="3" borderId="0" xfId="5" applyFill="1" applyBorder="1"/>
    <xf numFmtId="0" fontId="13" fillId="3" borderId="3" xfId="5" applyFont="1" applyFill="1" applyBorder="1" applyAlignment="1">
      <alignment horizontal="center" vertical="center" textRotation="90"/>
    </xf>
    <xf numFmtId="167" fontId="11" fillId="5" borderId="27" xfId="5" applyNumberFormat="1" applyFill="1" applyBorder="1"/>
    <xf numFmtId="167" fontId="11" fillId="5" borderId="12" xfId="5" applyNumberFormat="1" applyFill="1" applyBorder="1"/>
    <xf numFmtId="0" fontId="11" fillId="5" borderId="12" xfId="5" applyFill="1" applyBorder="1" applyAlignment="1">
      <alignment horizontal="center"/>
    </xf>
    <xf numFmtId="166" fontId="11" fillId="5" borderId="12" xfId="1" applyNumberFormat="1" applyFont="1" applyFill="1" applyBorder="1"/>
    <xf numFmtId="166" fontId="11" fillId="5" borderId="16" xfId="1" applyNumberFormat="1" applyFont="1" applyFill="1" applyBorder="1"/>
    <xf numFmtId="167" fontId="11" fillId="6" borderId="5" xfId="5" applyNumberFormat="1" applyFill="1" applyBorder="1"/>
    <xf numFmtId="166" fontId="11" fillId="6" borderId="12" xfId="1" applyNumberFormat="1" applyFont="1" applyFill="1" applyBorder="1"/>
    <xf numFmtId="167" fontId="11" fillId="5" borderId="7" xfId="5" applyNumberFormat="1" applyFill="1" applyBorder="1"/>
    <xf numFmtId="164" fontId="11" fillId="3" borderId="5" xfId="1" applyFont="1" applyFill="1" applyBorder="1"/>
    <xf numFmtId="0" fontId="11" fillId="5" borderId="4" xfId="5" applyFill="1" applyBorder="1" applyAlignment="1">
      <alignment horizontal="center"/>
    </xf>
    <xf numFmtId="165" fontId="18" fillId="9" borderId="26" xfId="1" applyNumberFormat="1" applyFont="1" applyFill="1" applyBorder="1" applyAlignment="1">
      <alignment horizontal="right"/>
    </xf>
    <xf numFmtId="165" fontId="18" fillId="9" borderId="27" xfId="1" applyNumberFormat="1" applyFont="1" applyFill="1" applyBorder="1" applyAlignment="1">
      <alignment horizontal="right"/>
    </xf>
    <xf numFmtId="165" fontId="18" fillId="4" borderId="27" xfId="1" applyNumberFormat="1" applyFont="1" applyFill="1" applyBorder="1" applyAlignment="1">
      <alignment horizontal="right"/>
    </xf>
    <xf numFmtId="165" fontId="21" fillId="9" borderId="27" xfId="1" applyNumberFormat="1" applyFont="1" applyFill="1" applyBorder="1" applyAlignment="1">
      <alignment horizontal="right"/>
    </xf>
    <xf numFmtId="165" fontId="18" fillId="9" borderId="3" xfId="1" applyNumberFormat="1" applyFont="1" applyFill="1" applyBorder="1" applyAlignment="1">
      <alignment horizontal="right"/>
    </xf>
    <xf numFmtId="0" fontId="18" fillId="9" borderId="16" xfId="5" applyFont="1" applyFill="1" applyBorder="1" applyAlignment="1">
      <alignment horizontal="center"/>
    </xf>
    <xf numFmtId="0" fontId="19" fillId="9" borderId="28" xfId="5" applyFont="1" applyFill="1" applyBorder="1"/>
    <xf numFmtId="0" fontId="18" fillId="9" borderId="5" xfId="5" applyFont="1" applyFill="1" applyBorder="1" applyAlignment="1">
      <alignment horizontal="center"/>
    </xf>
    <xf numFmtId="165" fontId="11" fillId="10" borderId="0" xfId="1" applyNumberFormat="1" applyFont="1" applyFill="1"/>
    <xf numFmtId="0" fontId="13" fillId="0" borderId="0" xfId="5" applyFont="1"/>
    <xf numFmtId="0" fontId="26" fillId="0" borderId="0" xfId="2" applyFont="1" applyFill="1"/>
    <xf numFmtId="0" fontId="27" fillId="0" borderId="0" xfId="2" applyFont="1" applyFill="1"/>
    <xf numFmtId="165" fontId="27" fillId="0" borderId="0" xfId="2" applyNumberFormat="1" applyFont="1" applyFill="1" applyAlignment="1">
      <alignment horizontal="right"/>
    </xf>
    <xf numFmtId="165" fontId="27" fillId="0" borderId="0" xfId="2" applyNumberFormat="1" applyFont="1" applyFill="1"/>
    <xf numFmtId="165" fontId="26" fillId="5" borderId="0" xfId="2" applyNumberFormat="1" applyFont="1" applyFill="1"/>
    <xf numFmtId="165" fontId="28" fillId="0" borderId="0" xfId="2" applyNumberFormat="1" applyFont="1" applyFill="1"/>
    <xf numFmtId="0" fontId="27" fillId="0" borderId="0" xfId="2" applyFont="1" applyFill="1" applyAlignment="1">
      <alignment horizontal="right"/>
    </xf>
    <xf numFmtId="165" fontId="27" fillId="0" borderId="0" xfId="1" applyNumberFormat="1" applyFont="1" applyFill="1"/>
    <xf numFmtId="165" fontId="26" fillId="0" borderId="0" xfId="2" applyNumberFormat="1" applyFont="1" applyFill="1" applyAlignment="1">
      <alignment horizontal="right"/>
    </xf>
    <xf numFmtId="165" fontId="4" fillId="11" borderId="0" xfId="2" applyNumberFormat="1" applyFont="1" applyFill="1"/>
    <xf numFmtId="165" fontId="4" fillId="11" borderId="0" xfId="2" applyNumberFormat="1" applyFont="1" applyFill="1" applyAlignment="1">
      <alignment horizontal="center"/>
    </xf>
    <xf numFmtId="165" fontId="26" fillId="11" borderId="0" xfId="1" applyNumberFormat="1" applyFont="1" applyFill="1"/>
    <xf numFmtId="0" fontId="17" fillId="0" borderId="1" xfId="5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/>
    </xf>
    <xf numFmtId="0" fontId="11" fillId="0" borderId="1" xfId="5" applyFill="1" applyBorder="1" applyAlignment="1">
      <alignment horizontal="center" textRotation="90"/>
    </xf>
    <xf numFmtId="0" fontId="11" fillId="0" borderId="10" xfId="5" applyFill="1" applyBorder="1" applyAlignment="1">
      <alignment horizontal="center" textRotation="90"/>
    </xf>
    <xf numFmtId="0" fontId="15" fillId="9" borderId="0" xfId="5" applyFont="1" applyFill="1" applyAlignment="1">
      <alignment horizontal="center" vertical="center"/>
    </xf>
    <xf numFmtId="0" fontId="16" fillId="9" borderId="0" xfId="5" applyFont="1" applyFill="1" applyAlignment="1">
      <alignment horizontal="center" vertical="center"/>
    </xf>
    <xf numFmtId="0" fontId="20" fillId="9" borderId="1" xfId="5" applyFont="1" applyFill="1" applyBorder="1" applyAlignment="1">
      <alignment horizontal="center" vertical="center"/>
    </xf>
    <xf numFmtId="0" fontId="20" fillId="9" borderId="7" xfId="5" applyFont="1" applyFill="1" applyBorder="1" applyAlignment="1">
      <alignment horizontal="center" vertical="center"/>
    </xf>
    <xf numFmtId="0" fontId="11" fillId="9" borderId="2" xfId="5" applyFill="1" applyBorder="1" applyAlignment="1">
      <alignment horizontal="center" vertical="center" textRotation="90"/>
    </xf>
    <xf numFmtId="0" fontId="11" fillId="9" borderId="10" xfId="5" applyFill="1" applyBorder="1" applyAlignment="1">
      <alignment horizontal="center" vertical="center" textRotation="90"/>
    </xf>
  </cellXfs>
  <cellStyles count="6">
    <cellStyle name="Čárka" xfId="1" builtinId="3"/>
    <cellStyle name="čárky 2" xfId="3" xr:uid="{00000000-0005-0000-0000-000001000000}"/>
    <cellStyle name="Normální" xfId="0" builtinId="0"/>
    <cellStyle name="normální 2" xfId="2" xr:uid="{00000000-0005-0000-0000-000003000000}"/>
    <cellStyle name="normální 2 2 2" xfId="5" xr:uid="{00000000-0005-0000-0000-000004000000}"/>
    <cellStyle name="Normální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OBEC%202014-2018/Rozpocet%202015/Rozpoctovy%20vyhled%202014%20-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&#237;stostarostka/Desktop/Obec/Rozpocet%202016/Rozpocet%202016_301015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17"/>
      <sheetName val="Rozpocet k vyveseni"/>
      <sheetName val="Rozpocet 2015"/>
      <sheetName val="2014 - příjmy"/>
      <sheetName val="2015_vydaje"/>
      <sheetName val="Soukup"/>
      <sheetName val="List3"/>
      <sheetName val="Rozpocet mk Ostoj"/>
    </sheetNames>
    <sheetDataSet>
      <sheetData sheetId="0" refreshError="1"/>
      <sheetData sheetId="1" refreshError="1"/>
      <sheetData sheetId="2" refreshError="1"/>
      <sheetData sheetId="3" refreshError="1">
        <row r="14">
          <cell r="O14">
            <v>1510000.2000000002</v>
          </cell>
        </row>
        <row r="17">
          <cell r="O17">
            <v>1600000</v>
          </cell>
        </row>
        <row r="19">
          <cell r="O19">
            <v>3614999.8000000003</v>
          </cell>
        </row>
        <row r="28">
          <cell r="O28">
            <v>800000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 k vyveseni 2016"/>
      <sheetName val="Prijmy 2016"/>
      <sheetName val="Vydaje 2016"/>
    </sheetNames>
    <sheetDataSet>
      <sheetData sheetId="0"/>
      <sheetData sheetId="1">
        <row r="43">
          <cell r="N43">
            <v>10495</v>
          </cell>
        </row>
      </sheetData>
      <sheetData sheetId="2">
        <row r="58">
          <cell r="AA58">
            <v>15552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H74"/>
  <sheetViews>
    <sheetView tabSelected="1" topLeftCell="F1" workbookViewId="0">
      <pane xSplit="3" ySplit="5" topLeftCell="I6" activePane="bottomRight" state="frozen"/>
      <selection activeCell="F1" sqref="F1"/>
      <selection pane="topRight" activeCell="I1" sqref="I1"/>
      <selection pane="bottomLeft" activeCell="F6" sqref="F6"/>
      <selection pane="bottomRight" activeCell="G5" sqref="G5"/>
    </sheetView>
  </sheetViews>
  <sheetFormatPr defaultRowHeight="18" outlineLevelCol="1" x14ac:dyDescent="0.25"/>
  <cols>
    <col min="1" max="1" width="0" style="104" hidden="1" customWidth="1"/>
    <col min="2" max="2" width="63.28515625" style="104" hidden="1" customWidth="1"/>
    <col min="3" max="3" width="21.85546875" style="104" hidden="1" customWidth="1"/>
    <col min="4" max="4" width="17" style="104" hidden="1" customWidth="1"/>
    <col min="5" max="5" width="21.42578125" style="104" hidden="1" customWidth="1"/>
    <col min="6" max="6" width="1.7109375" style="104" customWidth="1"/>
    <col min="7" max="7" width="66.5703125" style="104" customWidth="1"/>
    <col min="8" max="8" width="14.42578125" style="108" customWidth="1"/>
    <col min="9" max="9" width="4.42578125" style="104" customWidth="1"/>
    <col min="10" max="10" width="20.140625" style="104" hidden="1" customWidth="1"/>
    <col min="11" max="11" width="23.28515625" style="104" hidden="1" customWidth="1" outlineLevel="1"/>
    <col min="12" max="12" width="21.42578125" style="104" hidden="1" customWidth="1" outlineLevel="1"/>
    <col min="13" max="13" width="25.5703125" style="104" hidden="1" customWidth="1" outlineLevel="1"/>
    <col min="14" max="14" width="19.5703125" style="104" hidden="1" customWidth="1" outlineLevel="1"/>
    <col min="15" max="15" width="22.42578125" style="104" hidden="1" customWidth="1" outlineLevel="1"/>
    <col min="16" max="16" width="4.42578125" style="104" hidden="1" customWidth="1" outlineLevel="1"/>
    <col min="17" max="17" width="27.7109375" style="104" hidden="1" customWidth="1" outlineLevel="1"/>
    <col min="18" max="18" width="12.7109375" style="104" customWidth="1" collapsed="1"/>
    <col min="19" max="19" width="25.28515625" style="104" customWidth="1"/>
    <col min="20" max="20" width="17" style="195" customWidth="1"/>
    <col min="21" max="257" width="8.85546875" style="104"/>
    <col min="258" max="258" width="63.28515625" style="104" customWidth="1"/>
    <col min="259" max="259" width="21.85546875" style="104" customWidth="1"/>
    <col min="260" max="260" width="17" style="104" customWidth="1"/>
    <col min="261" max="261" width="21.42578125" style="104" customWidth="1"/>
    <col min="262" max="262" width="8.85546875" style="104"/>
    <col min="263" max="263" width="14.7109375" style="104" customWidth="1"/>
    <col min="264" max="264" width="71" style="104" customWidth="1"/>
    <col min="265" max="265" width="20.7109375" style="104" customWidth="1"/>
    <col min="266" max="513" width="8.85546875" style="104"/>
    <col min="514" max="514" width="63.28515625" style="104" customWidth="1"/>
    <col min="515" max="515" width="21.85546875" style="104" customWidth="1"/>
    <col min="516" max="516" width="17" style="104" customWidth="1"/>
    <col min="517" max="517" width="21.42578125" style="104" customWidth="1"/>
    <col min="518" max="518" width="8.85546875" style="104"/>
    <col min="519" max="519" width="14.7109375" style="104" customWidth="1"/>
    <col min="520" max="520" width="71" style="104" customWidth="1"/>
    <col min="521" max="521" width="20.7109375" style="104" customWidth="1"/>
    <col min="522" max="769" width="8.85546875" style="104"/>
    <col min="770" max="770" width="63.28515625" style="104" customWidth="1"/>
    <col min="771" max="771" width="21.85546875" style="104" customWidth="1"/>
    <col min="772" max="772" width="17" style="104" customWidth="1"/>
    <col min="773" max="773" width="21.42578125" style="104" customWidth="1"/>
    <col min="774" max="774" width="8.85546875" style="104"/>
    <col min="775" max="775" width="14.7109375" style="104" customWidth="1"/>
    <col min="776" max="776" width="71" style="104" customWidth="1"/>
    <col min="777" max="777" width="20.7109375" style="104" customWidth="1"/>
    <col min="778" max="1025" width="8.85546875" style="104"/>
    <col min="1026" max="1026" width="63.28515625" style="104" customWidth="1"/>
    <col min="1027" max="1027" width="21.85546875" style="104" customWidth="1"/>
    <col min="1028" max="1028" width="17" style="104" customWidth="1"/>
    <col min="1029" max="1029" width="21.42578125" style="104" customWidth="1"/>
    <col min="1030" max="1030" width="8.85546875" style="104"/>
    <col min="1031" max="1031" width="14.7109375" style="104" customWidth="1"/>
    <col min="1032" max="1032" width="71" style="104" customWidth="1"/>
    <col min="1033" max="1033" width="20.7109375" style="104" customWidth="1"/>
    <col min="1034" max="1281" width="8.85546875" style="104"/>
    <col min="1282" max="1282" width="63.28515625" style="104" customWidth="1"/>
    <col min="1283" max="1283" width="21.85546875" style="104" customWidth="1"/>
    <col min="1284" max="1284" width="17" style="104" customWidth="1"/>
    <col min="1285" max="1285" width="21.42578125" style="104" customWidth="1"/>
    <col min="1286" max="1286" width="8.85546875" style="104"/>
    <col min="1287" max="1287" width="14.7109375" style="104" customWidth="1"/>
    <col min="1288" max="1288" width="71" style="104" customWidth="1"/>
    <col min="1289" max="1289" width="20.7109375" style="104" customWidth="1"/>
    <col min="1290" max="1537" width="8.85546875" style="104"/>
    <col min="1538" max="1538" width="63.28515625" style="104" customWidth="1"/>
    <col min="1539" max="1539" width="21.85546875" style="104" customWidth="1"/>
    <col min="1540" max="1540" width="17" style="104" customWidth="1"/>
    <col min="1541" max="1541" width="21.42578125" style="104" customWidth="1"/>
    <col min="1542" max="1542" width="8.85546875" style="104"/>
    <col min="1543" max="1543" width="14.7109375" style="104" customWidth="1"/>
    <col min="1544" max="1544" width="71" style="104" customWidth="1"/>
    <col min="1545" max="1545" width="20.7109375" style="104" customWidth="1"/>
    <col min="1546" max="1793" width="8.85546875" style="104"/>
    <col min="1794" max="1794" width="63.28515625" style="104" customWidth="1"/>
    <col min="1795" max="1795" width="21.85546875" style="104" customWidth="1"/>
    <col min="1796" max="1796" width="17" style="104" customWidth="1"/>
    <col min="1797" max="1797" width="21.42578125" style="104" customWidth="1"/>
    <col min="1798" max="1798" width="8.85546875" style="104"/>
    <col min="1799" max="1799" width="14.7109375" style="104" customWidth="1"/>
    <col min="1800" max="1800" width="71" style="104" customWidth="1"/>
    <col min="1801" max="1801" width="20.7109375" style="104" customWidth="1"/>
    <col min="1802" max="2049" width="8.85546875" style="104"/>
    <col min="2050" max="2050" width="63.28515625" style="104" customWidth="1"/>
    <col min="2051" max="2051" width="21.85546875" style="104" customWidth="1"/>
    <col min="2052" max="2052" width="17" style="104" customWidth="1"/>
    <col min="2053" max="2053" width="21.42578125" style="104" customWidth="1"/>
    <col min="2054" max="2054" width="8.85546875" style="104"/>
    <col min="2055" max="2055" width="14.7109375" style="104" customWidth="1"/>
    <col min="2056" max="2056" width="71" style="104" customWidth="1"/>
    <col min="2057" max="2057" width="20.7109375" style="104" customWidth="1"/>
    <col min="2058" max="2305" width="8.85546875" style="104"/>
    <col min="2306" max="2306" width="63.28515625" style="104" customWidth="1"/>
    <col min="2307" max="2307" width="21.85546875" style="104" customWidth="1"/>
    <col min="2308" max="2308" width="17" style="104" customWidth="1"/>
    <col min="2309" max="2309" width="21.42578125" style="104" customWidth="1"/>
    <col min="2310" max="2310" width="8.85546875" style="104"/>
    <col min="2311" max="2311" width="14.7109375" style="104" customWidth="1"/>
    <col min="2312" max="2312" width="71" style="104" customWidth="1"/>
    <col min="2313" max="2313" width="20.7109375" style="104" customWidth="1"/>
    <col min="2314" max="2561" width="8.85546875" style="104"/>
    <col min="2562" max="2562" width="63.28515625" style="104" customWidth="1"/>
    <col min="2563" max="2563" width="21.85546875" style="104" customWidth="1"/>
    <col min="2564" max="2564" width="17" style="104" customWidth="1"/>
    <col min="2565" max="2565" width="21.42578125" style="104" customWidth="1"/>
    <col min="2566" max="2566" width="8.85546875" style="104"/>
    <col min="2567" max="2567" width="14.7109375" style="104" customWidth="1"/>
    <col min="2568" max="2568" width="71" style="104" customWidth="1"/>
    <col min="2569" max="2569" width="20.7109375" style="104" customWidth="1"/>
    <col min="2570" max="2817" width="8.85546875" style="104"/>
    <col min="2818" max="2818" width="63.28515625" style="104" customWidth="1"/>
    <col min="2819" max="2819" width="21.85546875" style="104" customWidth="1"/>
    <col min="2820" max="2820" width="17" style="104" customWidth="1"/>
    <col min="2821" max="2821" width="21.42578125" style="104" customWidth="1"/>
    <col min="2822" max="2822" width="8.85546875" style="104"/>
    <col min="2823" max="2823" width="14.7109375" style="104" customWidth="1"/>
    <col min="2824" max="2824" width="71" style="104" customWidth="1"/>
    <col min="2825" max="2825" width="20.7109375" style="104" customWidth="1"/>
    <col min="2826" max="3073" width="8.85546875" style="104"/>
    <col min="3074" max="3074" width="63.28515625" style="104" customWidth="1"/>
    <col min="3075" max="3075" width="21.85546875" style="104" customWidth="1"/>
    <col min="3076" max="3076" width="17" style="104" customWidth="1"/>
    <col min="3077" max="3077" width="21.42578125" style="104" customWidth="1"/>
    <col min="3078" max="3078" width="8.85546875" style="104"/>
    <col min="3079" max="3079" width="14.7109375" style="104" customWidth="1"/>
    <col min="3080" max="3080" width="71" style="104" customWidth="1"/>
    <col min="3081" max="3081" width="20.7109375" style="104" customWidth="1"/>
    <col min="3082" max="3329" width="8.85546875" style="104"/>
    <col min="3330" max="3330" width="63.28515625" style="104" customWidth="1"/>
    <col min="3331" max="3331" width="21.85546875" style="104" customWidth="1"/>
    <col min="3332" max="3332" width="17" style="104" customWidth="1"/>
    <col min="3333" max="3333" width="21.42578125" style="104" customWidth="1"/>
    <col min="3334" max="3334" width="8.85546875" style="104"/>
    <col min="3335" max="3335" width="14.7109375" style="104" customWidth="1"/>
    <col min="3336" max="3336" width="71" style="104" customWidth="1"/>
    <col min="3337" max="3337" width="20.7109375" style="104" customWidth="1"/>
    <col min="3338" max="3585" width="8.85546875" style="104"/>
    <col min="3586" max="3586" width="63.28515625" style="104" customWidth="1"/>
    <col min="3587" max="3587" width="21.85546875" style="104" customWidth="1"/>
    <col min="3588" max="3588" width="17" style="104" customWidth="1"/>
    <col min="3589" max="3589" width="21.42578125" style="104" customWidth="1"/>
    <col min="3590" max="3590" width="8.85546875" style="104"/>
    <col min="3591" max="3591" width="14.7109375" style="104" customWidth="1"/>
    <col min="3592" max="3592" width="71" style="104" customWidth="1"/>
    <col min="3593" max="3593" width="20.7109375" style="104" customWidth="1"/>
    <col min="3594" max="3841" width="8.85546875" style="104"/>
    <col min="3842" max="3842" width="63.28515625" style="104" customWidth="1"/>
    <col min="3843" max="3843" width="21.85546875" style="104" customWidth="1"/>
    <col min="3844" max="3844" width="17" style="104" customWidth="1"/>
    <col min="3845" max="3845" width="21.42578125" style="104" customWidth="1"/>
    <col min="3846" max="3846" width="8.85546875" style="104"/>
    <col min="3847" max="3847" width="14.7109375" style="104" customWidth="1"/>
    <col min="3848" max="3848" width="71" style="104" customWidth="1"/>
    <col min="3849" max="3849" width="20.7109375" style="104" customWidth="1"/>
    <col min="3850" max="4097" width="8.85546875" style="104"/>
    <col min="4098" max="4098" width="63.28515625" style="104" customWidth="1"/>
    <col min="4099" max="4099" width="21.85546875" style="104" customWidth="1"/>
    <col min="4100" max="4100" width="17" style="104" customWidth="1"/>
    <col min="4101" max="4101" width="21.42578125" style="104" customWidth="1"/>
    <col min="4102" max="4102" width="8.85546875" style="104"/>
    <col min="4103" max="4103" width="14.7109375" style="104" customWidth="1"/>
    <col min="4104" max="4104" width="71" style="104" customWidth="1"/>
    <col min="4105" max="4105" width="20.7109375" style="104" customWidth="1"/>
    <col min="4106" max="4353" width="8.85546875" style="104"/>
    <col min="4354" max="4354" width="63.28515625" style="104" customWidth="1"/>
    <col min="4355" max="4355" width="21.85546875" style="104" customWidth="1"/>
    <col min="4356" max="4356" width="17" style="104" customWidth="1"/>
    <col min="4357" max="4357" width="21.42578125" style="104" customWidth="1"/>
    <col min="4358" max="4358" width="8.85546875" style="104"/>
    <col min="4359" max="4359" width="14.7109375" style="104" customWidth="1"/>
    <col min="4360" max="4360" width="71" style="104" customWidth="1"/>
    <col min="4361" max="4361" width="20.7109375" style="104" customWidth="1"/>
    <col min="4362" max="4609" width="8.85546875" style="104"/>
    <col min="4610" max="4610" width="63.28515625" style="104" customWidth="1"/>
    <col min="4611" max="4611" width="21.85546875" style="104" customWidth="1"/>
    <col min="4612" max="4612" width="17" style="104" customWidth="1"/>
    <col min="4613" max="4613" width="21.42578125" style="104" customWidth="1"/>
    <col min="4614" max="4614" width="8.85546875" style="104"/>
    <col min="4615" max="4615" width="14.7109375" style="104" customWidth="1"/>
    <col min="4616" max="4616" width="71" style="104" customWidth="1"/>
    <col min="4617" max="4617" width="20.7109375" style="104" customWidth="1"/>
    <col min="4618" max="4865" width="8.85546875" style="104"/>
    <col min="4866" max="4866" width="63.28515625" style="104" customWidth="1"/>
    <col min="4867" max="4867" width="21.85546875" style="104" customWidth="1"/>
    <col min="4868" max="4868" width="17" style="104" customWidth="1"/>
    <col min="4869" max="4869" width="21.42578125" style="104" customWidth="1"/>
    <col min="4870" max="4870" width="8.85546875" style="104"/>
    <col min="4871" max="4871" width="14.7109375" style="104" customWidth="1"/>
    <col min="4872" max="4872" width="71" style="104" customWidth="1"/>
    <col min="4873" max="4873" width="20.7109375" style="104" customWidth="1"/>
    <col min="4874" max="5121" width="8.85546875" style="104"/>
    <col min="5122" max="5122" width="63.28515625" style="104" customWidth="1"/>
    <col min="5123" max="5123" width="21.85546875" style="104" customWidth="1"/>
    <col min="5124" max="5124" width="17" style="104" customWidth="1"/>
    <col min="5125" max="5125" width="21.42578125" style="104" customWidth="1"/>
    <col min="5126" max="5126" width="8.85546875" style="104"/>
    <col min="5127" max="5127" width="14.7109375" style="104" customWidth="1"/>
    <col min="5128" max="5128" width="71" style="104" customWidth="1"/>
    <col min="5129" max="5129" width="20.7109375" style="104" customWidth="1"/>
    <col min="5130" max="5377" width="8.85546875" style="104"/>
    <col min="5378" max="5378" width="63.28515625" style="104" customWidth="1"/>
    <col min="5379" max="5379" width="21.85546875" style="104" customWidth="1"/>
    <col min="5380" max="5380" width="17" style="104" customWidth="1"/>
    <col min="5381" max="5381" width="21.42578125" style="104" customWidth="1"/>
    <col min="5382" max="5382" width="8.85546875" style="104"/>
    <col min="5383" max="5383" width="14.7109375" style="104" customWidth="1"/>
    <col min="5384" max="5384" width="71" style="104" customWidth="1"/>
    <col min="5385" max="5385" width="20.7109375" style="104" customWidth="1"/>
    <col min="5386" max="5633" width="8.85546875" style="104"/>
    <col min="5634" max="5634" width="63.28515625" style="104" customWidth="1"/>
    <col min="5635" max="5635" width="21.85546875" style="104" customWidth="1"/>
    <col min="5636" max="5636" width="17" style="104" customWidth="1"/>
    <col min="5637" max="5637" width="21.42578125" style="104" customWidth="1"/>
    <col min="5638" max="5638" width="8.85546875" style="104"/>
    <col min="5639" max="5639" width="14.7109375" style="104" customWidth="1"/>
    <col min="5640" max="5640" width="71" style="104" customWidth="1"/>
    <col min="5641" max="5641" width="20.7109375" style="104" customWidth="1"/>
    <col min="5642" max="5889" width="8.85546875" style="104"/>
    <col min="5890" max="5890" width="63.28515625" style="104" customWidth="1"/>
    <col min="5891" max="5891" width="21.85546875" style="104" customWidth="1"/>
    <col min="5892" max="5892" width="17" style="104" customWidth="1"/>
    <col min="5893" max="5893" width="21.42578125" style="104" customWidth="1"/>
    <col min="5894" max="5894" width="8.85546875" style="104"/>
    <col min="5895" max="5895" width="14.7109375" style="104" customWidth="1"/>
    <col min="5896" max="5896" width="71" style="104" customWidth="1"/>
    <col min="5897" max="5897" width="20.7109375" style="104" customWidth="1"/>
    <col min="5898" max="6145" width="8.85546875" style="104"/>
    <col min="6146" max="6146" width="63.28515625" style="104" customWidth="1"/>
    <col min="6147" max="6147" width="21.85546875" style="104" customWidth="1"/>
    <col min="6148" max="6148" width="17" style="104" customWidth="1"/>
    <col min="6149" max="6149" width="21.42578125" style="104" customWidth="1"/>
    <col min="6150" max="6150" width="8.85546875" style="104"/>
    <col min="6151" max="6151" width="14.7109375" style="104" customWidth="1"/>
    <col min="6152" max="6152" width="71" style="104" customWidth="1"/>
    <col min="6153" max="6153" width="20.7109375" style="104" customWidth="1"/>
    <col min="6154" max="6401" width="8.85546875" style="104"/>
    <col min="6402" max="6402" width="63.28515625" style="104" customWidth="1"/>
    <col min="6403" max="6403" width="21.85546875" style="104" customWidth="1"/>
    <col min="6404" max="6404" width="17" style="104" customWidth="1"/>
    <col min="6405" max="6405" width="21.42578125" style="104" customWidth="1"/>
    <col min="6406" max="6406" width="8.85546875" style="104"/>
    <col min="6407" max="6407" width="14.7109375" style="104" customWidth="1"/>
    <col min="6408" max="6408" width="71" style="104" customWidth="1"/>
    <col min="6409" max="6409" width="20.7109375" style="104" customWidth="1"/>
    <col min="6410" max="6657" width="8.85546875" style="104"/>
    <col min="6658" max="6658" width="63.28515625" style="104" customWidth="1"/>
    <col min="6659" max="6659" width="21.85546875" style="104" customWidth="1"/>
    <col min="6660" max="6660" width="17" style="104" customWidth="1"/>
    <col min="6661" max="6661" width="21.42578125" style="104" customWidth="1"/>
    <col min="6662" max="6662" width="8.85546875" style="104"/>
    <col min="6663" max="6663" width="14.7109375" style="104" customWidth="1"/>
    <col min="6664" max="6664" width="71" style="104" customWidth="1"/>
    <col min="6665" max="6665" width="20.7109375" style="104" customWidth="1"/>
    <col min="6666" max="6913" width="8.85546875" style="104"/>
    <col min="6914" max="6914" width="63.28515625" style="104" customWidth="1"/>
    <col min="6915" max="6915" width="21.85546875" style="104" customWidth="1"/>
    <col min="6916" max="6916" width="17" style="104" customWidth="1"/>
    <col min="6917" max="6917" width="21.42578125" style="104" customWidth="1"/>
    <col min="6918" max="6918" width="8.85546875" style="104"/>
    <col min="6919" max="6919" width="14.7109375" style="104" customWidth="1"/>
    <col min="6920" max="6920" width="71" style="104" customWidth="1"/>
    <col min="6921" max="6921" width="20.7109375" style="104" customWidth="1"/>
    <col min="6922" max="7169" width="8.85546875" style="104"/>
    <col min="7170" max="7170" width="63.28515625" style="104" customWidth="1"/>
    <col min="7171" max="7171" width="21.85546875" style="104" customWidth="1"/>
    <col min="7172" max="7172" width="17" style="104" customWidth="1"/>
    <col min="7173" max="7173" width="21.42578125" style="104" customWidth="1"/>
    <col min="7174" max="7174" width="8.85546875" style="104"/>
    <col min="7175" max="7175" width="14.7109375" style="104" customWidth="1"/>
    <col min="7176" max="7176" width="71" style="104" customWidth="1"/>
    <col min="7177" max="7177" width="20.7109375" style="104" customWidth="1"/>
    <col min="7178" max="7425" width="8.85546875" style="104"/>
    <col min="7426" max="7426" width="63.28515625" style="104" customWidth="1"/>
    <col min="7427" max="7427" width="21.85546875" style="104" customWidth="1"/>
    <col min="7428" max="7428" width="17" style="104" customWidth="1"/>
    <col min="7429" max="7429" width="21.42578125" style="104" customWidth="1"/>
    <col min="7430" max="7430" width="8.85546875" style="104"/>
    <col min="7431" max="7431" width="14.7109375" style="104" customWidth="1"/>
    <col min="7432" max="7432" width="71" style="104" customWidth="1"/>
    <col min="7433" max="7433" width="20.7109375" style="104" customWidth="1"/>
    <col min="7434" max="7681" width="8.85546875" style="104"/>
    <col min="7682" max="7682" width="63.28515625" style="104" customWidth="1"/>
    <col min="7683" max="7683" width="21.85546875" style="104" customWidth="1"/>
    <col min="7684" max="7684" width="17" style="104" customWidth="1"/>
    <col min="7685" max="7685" width="21.42578125" style="104" customWidth="1"/>
    <col min="7686" max="7686" width="8.85546875" style="104"/>
    <col min="7687" max="7687" width="14.7109375" style="104" customWidth="1"/>
    <col min="7688" max="7688" width="71" style="104" customWidth="1"/>
    <col min="7689" max="7689" width="20.7109375" style="104" customWidth="1"/>
    <col min="7690" max="7937" width="8.85546875" style="104"/>
    <col min="7938" max="7938" width="63.28515625" style="104" customWidth="1"/>
    <col min="7939" max="7939" width="21.85546875" style="104" customWidth="1"/>
    <col min="7940" max="7940" width="17" style="104" customWidth="1"/>
    <col min="7941" max="7941" width="21.42578125" style="104" customWidth="1"/>
    <col min="7942" max="7942" width="8.85546875" style="104"/>
    <col min="7943" max="7943" width="14.7109375" style="104" customWidth="1"/>
    <col min="7944" max="7944" width="71" style="104" customWidth="1"/>
    <col min="7945" max="7945" width="20.7109375" style="104" customWidth="1"/>
    <col min="7946" max="8193" width="8.85546875" style="104"/>
    <col min="8194" max="8194" width="63.28515625" style="104" customWidth="1"/>
    <col min="8195" max="8195" width="21.85546875" style="104" customWidth="1"/>
    <col min="8196" max="8196" width="17" style="104" customWidth="1"/>
    <col min="8197" max="8197" width="21.42578125" style="104" customWidth="1"/>
    <col min="8198" max="8198" width="8.85546875" style="104"/>
    <col min="8199" max="8199" width="14.7109375" style="104" customWidth="1"/>
    <col min="8200" max="8200" width="71" style="104" customWidth="1"/>
    <col min="8201" max="8201" width="20.7109375" style="104" customWidth="1"/>
    <col min="8202" max="8449" width="8.85546875" style="104"/>
    <col min="8450" max="8450" width="63.28515625" style="104" customWidth="1"/>
    <col min="8451" max="8451" width="21.85546875" style="104" customWidth="1"/>
    <col min="8452" max="8452" width="17" style="104" customWidth="1"/>
    <col min="8453" max="8453" width="21.42578125" style="104" customWidth="1"/>
    <col min="8454" max="8454" width="8.85546875" style="104"/>
    <col min="8455" max="8455" width="14.7109375" style="104" customWidth="1"/>
    <col min="8456" max="8456" width="71" style="104" customWidth="1"/>
    <col min="8457" max="8457" width="20.7109375" style="104" customWidth="1"/>
    <col min="8458" max="8705" width="8.85546875" style="104"/>
    <col min="8706" max="8706" width="63.28515625" style="104" customWidth="1"/>
    <col min="8707" max="8707" width="21.85546875" style="104" customWidth="1"/>
    <col min="8708" max="8708" width="17" style="104" customWidth="1"/>
    <col min="8709" max="8709" width="21.42578125" style="104" customWidth="1"/>
    <col min="8710" max="8710" width="8.85546875" style="104"/>
    <col min="8711" max="8711" width="14.7109375" style="104" customWidth="1"/>
    <col min="8712" max="8712" width="71" style="104" customWidth="1"/>
    <col min="8713" max="8713" width="20.7109375" style="104" customWidth="1"/>
    <col min="8714" max="8961" width="8.85546875" style="104"/>
    <col min="8962" max="8962" width="63.28515625" style="104" customWidth="1"/>
    <col min="8963" max="8963" width="21.85546875" style="104" customWidth="1"/>
    <col min="8964" max="8964" width="17" style="104" customWidth="1"/>
    <col min="8965" max="8965" width="21.42578125" style="104" customWidth="1"/>
    <col min="8966" max="8966" width="8.85546875" style="104"/>
    <col min="8967" max="8967" width="14.7109375" style="104" customWidth="1"/>
    <col min="8968" max="8968" width="71" style="104" customWidth="1"/>
    <col min="8969" max="8969" width="20.7109375" style="104" customWidth="1"/>
    <col min="8970" max="9217" width="8.85546875" style="104"/>
    <col min="9218" max="9218" width="63.28515625" style="104" customWidth="1"/>
    <col min="9219" max="9219" width="21.85546875" style="104" customWidth="1"/>
    <col min="9220" max="9220" width="17" style="104" customWidth="1"/>
    <col min="9221" max="9221" width="21.42578125" style="104" customWidth="1"/>
    <col min="9222" max="9222" width="8.85546875" style="104"/>
    <col min="9223" max="9223" width="14.7109375" style="104" customWidth="1"/>
    <col min="9224" max="9224" width="71" style="104" customWidth="1"/>
    <col min="9225" max="9225" width="20.7109375" style="104" customWidth="1"/>
    <col min="9226" max="9473" width="8.85546875" style="104"/>
    <col min="9474" max="9474" width="63.28515625" style="104" customWidth="1"/>
    <col min="9475" max="9475" width="21.85546875" style="104" customWidth="1"/>
    <col min="9476" max="9476" width="17" style="104" customWidth="1"/>
    <col min="9477" max="9477" width="21.42578125" style="104" customWidth="1"/>
    <col min="9478" max="9478" width="8.85546875" style="104"/>
    <col min="9479" max="9479" width="14.7109375" style="104" customWidth="1"/>
    <col min="9480" max="9480" width="71" style="104" customWidth="1"/>
    <col min="9481" max="9481" width="20.7109375" style="104" customWidth="1"/>
    <col min="9482" max="9729" width="8.85546875" style="104"/>
    <col min="9730" max="9730" width="63.28515625" style="104" customWidth="1"/>
    <col min="9731" max="9731" width="21.85546875" style="104" customWidth="1"/>
    <col min="9732" max="9732" width="17" style="104" customWidth="1"/>
    <col min="9733" max="9733" width="21.42578125" style="104" customWidth="1"/>
    <col min="9734" max="9734" width="8.85546875" style="104"/>
    <col min="9735" max="9735" width="14.7109375" style="104" customWidth="1"/>
    <col min="9736" max="9736" width="71" style="104" customWidth="1"/>
    <col min="9737" max="9737" width="20.7109375" style="104" customWidth="1"/>
    <col min="9738" max="9985" width="8.85546875" style="104"/>
    <col min="9986" max="9986" width="63.28515625" style="104" customWidth="1"/>
    <col min="9987" max="9987" width="21.85546875" style="104" customWidth="1"/>
    <col min="9988" max="9988" width="17" style="104" customWidth="1"/>
    <col min="9989" max="9989" width="21.42578125" style="104" customWidth="1"/>
    <col min="9990" max="9990" width="8.85546875" style="104"/>
    <col min="9991" max="9991" width="14.7109375" style="104" customWidth="1"/>
    <col min="9992" max="9992" width="71" style="104" customWidth="1"/>
    <col min="9993" max="9993" width="20.7109375" style="104" customWidth="1"/>
    <col min="9994" max="10241" width="8.85546875" style="104"/>
    <col min="10242" max="10242" width="63.28515625" style="104" customWidth="1"/>
    <col min="10243" max="10243" width="21.85546875" style="104" customWidth="1"/>
    <col min="10244" max="10244" width="17" style="104" customWidth="1"/>
    <col min="10245" max="10245" width="21.42578125" style="104" customWidth="1"/>
    <col min="10246" max="10246" width="8.85546875" style="104"/>
    <col min="10247" max="10247" width="14.7109375" style="104" customWidth="1"/>
    <col min="10248" max="10248" width="71" style="104" customWidth="1"/>
    <col min="10249" max="10249" width="20.7109375" style="104" customWidth="1"/>
    <col min="10250" max="10497" width="8.85546875" style="104"/>
    <col min="10498" max="10498" width="63.28515625" style="104" customWidth="1"/>
    <col min="10499" max="10499" width="21.85546875" style="104" customWidth="1"/>
    <col min="10500" max="10500" width="17" style="104" customWidth="1"/>
    <col min="10501" max="10501" width="21.42578125" style="104" customWidth="1"/>
    <col min="10502" max="10502" width="8.85546875" style="104"/>
    <col min="10503" max="10503" width="14.7109375" style="104" customWidth="1"/>
    <col min="10504" max="10504" width="71" style="104" customWidth="1"/>
    <col min="10505" max="10505" width="20.7109375" style="104" customWidth="1"/>
    <col min="10506" max="10753" width="8.85546875" style="104"/>
    <col min="10754" max="10754" width="63.28515625" style="104" customWidth="1"/>
    <col min="10755" max="10755" width="21.85546875" style="104" customWidth="1"/>
    <col min="10756" max="10756" width="17" style="104" customWidth="1"/>
    <col min="10757" max="10757" width="21.42578125" style="104" customWidth="1"/>
    <col min="10758" max="10758" width="8.85546875" style="104"/>
    <col min="10759" max="10759" width="14.7109375" style="104" customWidth="1"/>
    <col min="10760" max="10760" width="71" style="104" customWidth="1"/>
    <col min="10761" max="10761" width="20.7109375" style="104" customWidth="1"/>
    <col min="10762" max="11009" width="8.85546875" style="104"/>
    <col min="11010" max="11010" width="63.28515625" style="104" customWidth="1"/>
    <col min="11011" max="11011" width="21.85546875" style="104" customWidth="1"/>
    <col min="11012" max="11012" width="17" style="104" customWidth="1"/>
    <col min="11013" max="11013" width="21.42578125" style="104" customWidth="1"/>
    <col min="11014" max="11014" width="8.85546875" style="104"/>
    <col min="11015" max="11015" width="14.7109375" style="104" customWidth="1"/>
    <col min="11016" max="11016" width="71" style="104" customWidth="1"/>
    <col min="11017" max="11017" width="20.7109375" style="104" customWidth="1"/>
    <col min="11018" max="11265" width="8.85546875" style="104"/>
    <col min="11266" max="11266" width="63.28515625" style="104" customWidth="1"/>
    <col min="11267" max="11267" width="21.85546875" style="104" customWidth="1"/>
    <col min="11268" max="11268" width="17" style="104" customWidth="1"/>
    <col min="11269" max="11269" width="21.42578125" style="104" customWidth="1"/>
    <col min="11270" max="11270" width="8.85546875" style="104"/>
    <col min="11271" max="11271" width="14.7109375" style="104" customWidth="1"/>
    <col min="11272" max="11272" width="71" style="104" customWidth="1"/>
    <col min="11273" max="11273" width="20.7109375" style="104" customWidth="1"/>
    <col min="11274" max="11521" width="8.85546875" style="104"/>
    <col min="11522" max="11522" width="63.28515625" style="104" customWidth="1"/>
    <col min="11523" max="11523" width="21.85546875" style="104" customWidth="1"/>
    <col min="11524" max="11524" width="17" style="104" customWidth="1"/>
    <col min="11525" max="11525" width="21.42578125" style="104" customWidth="1"/>
    <col min="11526" max="11526" width="8.85546875" style="104"/>
    <col min="11527" max="11527" width="14.7109375" style="104" customWidth="1"/>
    <col min="11528" max="11528" width="71" style="104" customWidth="1"/>
    <col min="11529" max="11529" width="20.7109375" style="104" customWidth="1"/>
    <col min="11530" max="11777" width="8.85546875" style="104"/>
    <col min="11778" max="11778" width="63.28515625" style="104" customWidth="1"/>
    <col min="11779" max="11779" width="21.85546875" style="104" customWidth="1"/>
    <col min="11780" max="11780" width="17" style="104" customWidth="1"/>
    <col min="11781" max="11781" width="21.42578125" style="104" customWidth="1"/>
    <col min="11782" max="11782" width="8.85546875" style="104"/>
    <col min="11783" max="11783" width="14.7109375" style="104" customWidth="1"/>
    <col min="11784" max="11784" width="71" style="104" customWidth="1"/>
    <col min="11785" max="11785" width="20.7109375" style="104" customWidth="1"/>
    <col min="11786" max="12033" width="8.85546875" style="104"/>
    <col min="12034" max="12034" width="63.28515625" style="104" customWidth="1"/>
    <col min="12035" max="12035" width="21.85546875" style="104" customWidth="1"/>
    <col min="12036" max="12036" width="17" style="104" customWidth="1"/>
    <col min="12037" max="12037" width="21.42578125" style="104" customWidth="1"/>
    <col min="12038" max="12038" width="8.85546875" style="104"/>
    <col min="12039" max="12039" width="14.7109375" style="104" customWidth="1"/>
    <col min="12040" max="12040" width="71" style="104" customWidth="1"/>
    <col min="12041" max="12041" width="20.7109375" style="104" customWidth="1"/>
    <col min="12042" max="12289" width="8.85546875" style="104"/>
    <col min="12290" max="12290" width="63.28515625" style="104" customWidth="1"/>
    <col min="12291" max="12291" width="21.85546875" style="104" customWidth="1"/>
    <col min="12292" max="12292" width="17" style="104" customWidth="1"/>
    <col min="12293" max="12293" width="21.42578125" style="104" customWidth="1"/>
    <col min="12294" max="12294" width="8.85546875" style="104"/>
    <col min="12295" max="12295" width="14.7109375" style="104" customWidth="1"/>
    <col min="12296" max="12296" width="71" style="104" customWidth="1"/>
    <col min="12297" max="12297" width="20.7109375" style="104" customWidth="1"/>
    <col min="12298" max="12545" width="8.85546875" style="104"/>
    <col min="12546" max="12546" width="63.28515625" style="104" customWidth="1"/>
    <col min="12547" max="12547" width="21.85546875" style="104" customWidth="1"/>
    <col min="12548" max="12548" width="17" style="104" customWidth="1"/>
    <col min="12549" max="12549" width="21.42578125" style="104" customWidth="1"/>
    <col min="12550" max="12550" width="8.85546875" style="104"/>
    <col min="12551" max="12551" width="14.7109375" style="104" customWidth="1"/>
    <col min="12552" max="12552" width="71" style="104" customWidth="1"/>
    <col min="12553" max="12553" width="20.7109375" style="104" customWidth="1"/>
    <col min="12554" max="12801" width="8.85546875" style="104"/>
    <col min="12802" max="12802" width="63.28515625" style="104" customWidth="1"/>
    <col min="12803" max="12803" width="21.85546875" style="104" customWidth="1"/>
    <col min="12804" max="12804" width="17" style="104" customWidth="1"/>
    <col min="12805" max="12805" width="21.42578125" style="104" customWidth="1"/>
    <col min="12806" max="12806" width="8.85546875" style="104"/>
    <col min="12807" max="12807" width="14.7109375" style="104" customWidth="1"/>
    <col min="12808" max="12808" width="71" style="104" customWidth="1"/>
    <col min="12809" max="12809" width="20.7109375" style="104" customWidth="1"/>
    <col min="12810" max="13057" width="8.85546875" style="104"/>
    <col min="13058" max="13058" width="63.28515625" style="104" customWidth="1"/>
    <col min="13059" max="13059" width="21.85546875" style="104" customWidth="1"/>
    <col min="13060" max="13060" width="17" style="104" customWidth="1"/>
    <col min="13061" max="13061" width="21.42578125" style="104" customWidth="1"/>
    <col min="13062" max="13062" width="8.85546875" style="104"/>
    <col min="13063" max="13063" width="14.7109375" style="104" customWidth="1"/>
    <col min="13064" max="13064" width="71" style="104" customWidth="1"/>
    <col min="13065" max="13065" width="20.7109375" style="104" customWidth="1"/>
    <col min="13066" max="13313" width="8.85546875" style="104"/>
    <col min="13314" max="13314" width="63.28515625" style="104" customWidth="1"/>
    <col min="13315" max="13315" width="21.85546875" style="104" customWidth="1"/>
    <col min="13316" max="13316" width="17" style="104" customWidth="1"/>
    <col min="13317" max="13317" width="21.42578125" style="104" customWidth="1"/>
    <col min="13318" max="13318" width="8.85546875" style="104"/>
    <col min="13319" max="13319" width="14.7109375" style="104" customWidth="1"/>
    <col min="13320" max="13320" width="71" style="104" customWidth="1"/>
    <col min="13321" max="13321" width="20.7109375" style="104" customWidth="1"/>
    <col min="13322" max="13569" width="8.85546875" style="104"/>
    <col min="13570" max="13570" width="63.28515625" style="104" customWidth="1"/>
    <col min="13571" max="13571" width="21.85546875" style="104" customWidth="1"/>
    <col min="13572" max="13572" width="17" style="104" customWidth="1"/>
    <col min="13573" max="13573" width="21.42578125" style="104" customWidth="1"/>
    <col min="13574" max="13574" width="8.85546875" style="104"/>
    <col min="13575" max="13575" width="14.7109375" style="104" customWidth="1"/>
    <col min="13576" max="13576" width="71" style="104" customWidth="1"/>
    <col min="13577" max="13577" width="20.7109375" style="104" customWidth="1"/>
    <col min="13578" max="13825" width="8.85546875" style="104"/>
    <col min="13826" max="13826" width="63.28515625" style="104" customWidth="1"/>
    <col min="13827" max="13827" width="21.85546875" style="104" customWidth="1"/>
    <col min="13828" max="13828" width="17" style="104" customWidth="1"/>
    <col min="13829" max="13829" width="21.42578125" style="104" customWidth="1"/>
    <col min="13830" max="13830" width="8.85546875" style="104"/>
    <col min="13831" max="13831" width="14.7109375" style="104" customWidth="1"/>
    <col min="13832" max="13832" width="71" style="104" customWidth="1"/>
    <col min="13833" max="13833" width="20.7109375" style="104" customWidth="1"/>
    <col min="13834" max="14081" width="8.85546875" style="104"/>
    <col min="14082" max="14082" width="63.28515625" style="104" customWidth="1"/>
    <col min="14083" max="14083" width="21.85546875" style="104" customWidth="1"/>
    <col min="14084" max="14084" width="17" style="104" customWidth="1"/>
    <col min="14085" max="14085" width="21.42578125" style="104" customWidth="1"/>
    <col min="14086" max="14086" width="8.85546875" style="104"/>
    <col min="14087" max="14087" width="14.7109375" style="104" customWidth="1"/>
    <col min="14088" max="14088" width="71" style="104" customWidth="1"/>
    <col min="14089" max="14089" width="20.7109375" style="104" customWidth="1"/>
    <col min="14090" max="14337" width="8.85546875" style="104"/>
    <col min="14338" max="14338" width="63.28515625" style="104" customWidth="1"/>
    <col min="14339" max="14339" width="21.85546875" style="104" customWidth="1"/>
    <col min="14340" max="14340" width="17" style="104" customWidth="1"/>
    <col min="14341" max="14341" width="21.42578125" style="104" customWidth="1"/>
    <col min="14342" max="14342" width="8.85546875" style="104"/>
    <col min="14343" max="14343" width="14.7109375" style="104" customWidth="1"/>
    <col min="14344" max="14344" width="71" style="104" customWidth="1"/>
    <col min="14345" max="14345" width="20.7109375" style="104" customWidth="1"/>
    <col min="14346" max="14593" width="8.85546875" style="104"/>
    <col min="14594" max="14594" width="63.28515625" style="104" customWidth="1"/>
    <col min="14595" max="14595" width="21.85546875" style="104" customWidth="1"/>
    <col min="14596" max="14596" width="17" style="104" customWidth="1"/>
    <col min="14597" max="14597" width="21.42578125" style="104" customWidth="1"/>
    <col min="14598" max="14598" width="8.85546875" style="104"/>
    <col min="14599" max="14599" width="14.7109375" style="104" customWidth="1"/>
    <col min="14600" max="14600" width="71" style="104" customWidth="1"/>
    <col min="14601" max="14601" width="20.7109375" style="104" customWidth="1"/>
    <col min="14602" max="14849" width="8.85546875" style="104"/>
    <col min="14850" max="14850" width="63.28515625" style="104" customWidth="1"/>
    <col min="14851" max="14851" width="21.85546875" style="104" customWidth="1"/>
    <col min="14852" max="14852" width="17" style="104" customWidth="1"/>
    <col min="14853" max="14853" width="21.42578125" style="104" customWidth="1"/>
    <col min="14854" max="14854" width="8.85546875" style="104"/>
    <col min="14855" max="14855" width="14.7109375" style="104" customWidth="1"/>
    <col min="14856" max="14856" width="71" style="104" customWidth="1"/>
    <col min="14857" max="14857" width="20.7109375" style="104" customWidth="1"/>
    <col min="14858" max="15105" width="8.85546875" style="104"/>
    <col min="15106" max="15106" width="63.28515625" style="104" customWidth="1"/>
    <col min="15107" max="15107" width="21.85546875" style="104" customWidth="1"/>
    <col min="15108" max="15108" width="17" style="104" customWidth="1"/>
    <col min="15109" max="15109" width="21.42578125" style="104" customWidth="1"/>
    <col min="15110" max="15110" width="8.85546875" style="104"/>
    <col min="15111" max="15111" width="14.7109375" style="104" customWidth="1"/>
    <col min="15112" max="15112" width="71" style="104" customWidth="1"/>
    <col min="15113" max="15113" width="20.7109375" style="104" customWidth="1"/>
    <col min="15114" max="15361" width="8.85546875" style="104"/>
    <col min="15362" max="15362" width="63.28515625" style="104" customWidth="1"/>
    <col min="15363" max="15363" width="21.85546875" style="104" customWidth="1"/>
    <col min="15364" max="15364" width="17" style="104" customWidth="1"/>
    <col min="15365" max="15365" width="21.42578125" style="104" customWidth="1"/>
    <col min="15366" max="15366" width="8.85546875" style="104"/>
    <col min="15367" max="15367" width="14.7109375" style="104" customWidth="1"/>
    <col min="15368" max="15368" width="71" style="104" customWidth="1"/>
    <col min="15369" max="15369" width="20.7109375" style="104" customWidth="1"/>
    <col min="15370" max="15617" width="8.85546875" style="104"/>
    <col min="15618" max="15618" width="63.28515625" style="104" customWidth="1"/>
    <col min="15619" max="15619" width="21.85546875" style="104" customWidth="1"/>
    <col min="15620" max="15620" width="17" style="104" customWidth="1"/>
    <col min="15621" max="15621" width="21.42578125" style="104" customWidth="1"/>
    <col min="15622" max="15622" width="8.85546875" style="104"/>
    <col min="15623" max="15623" width="14.7109375" style="104" customWidth="1"/>
    <col min="15624" max="15624" width="71" style="104" customWidth="1"/>
    <col min="15625" max="15625" width="20.7109375" style="104" customWidth="1"/>
    <col min="15626" max="15873" width="8.85546875" style="104"/>
    <col min="15874" max="15874" width="63.28515625" style="104" customWidth="1"/>
    <col min="15875" max="15875" width="21.85546875" style="104" customWidth="1"/>
    <col min="15876" max="15876" width="17" style="104" customWidth="1"/>
    <col min="15877" max="15877" width="21.42578125" style="104" customWidth="1"/>
    <col min="15878" max="15878" width="8.85546875" style="104"/>
    <col min="15879" max="15879" width="14.7109375" style="104" customWidth="1"/>
    <col min="15880" max="15880" width="71" style="104" customWidth="1"/>
    <col min="15881" max="15881" width="20.7109375" style="104" customWidth="1"/>
    <col min="15882" max="16129" width="8.85546875" style="104"/>
    <col min="16130" max="16130" width="63.28515625" style="104" customWidth="1"/>
    <col min="16131" max="16131" width="21.85546875" style="104" customWidth="1"/>
    <col min="16132" max="16132" width="17" style="104" customWidth="1"/>
    <col min="16133" max="16133" width="21.42578125" style="104" customWidth="1"/>
    <col min="16134" max="16134" width="8.85546875" style="104"/>
    <col min="16135" max="16135" width="14.7109375" style="104" customWidth="1"/>
    <col min="16136" max="16136" width="71" style="104" customWidth="1"/>
    <col min="16137" max="16137" width="20.7109375" style="104" customWidth="1"/>
    <col min="16138" max="16384" width="8.85546875" style="104"/>
  </cols>
  <sheetData>
    <row r="2" spans="2:20" ht="23.25" x14ac:dyDescent="0.35">
      <c r="B2" s="105" t="s">
        <v>0</v>
      </c>
      <c r="C2" s="106"/>
      <c r="D2" s="106"/>
      <c r="G2" s="105" t="s">
        <v>283</v>
      </c>
      <c r="H2" s="107"/>
      <c r="I2" s="106"/>
    </row>
    <row r="4" spans="2:20" s="227" customFormat="1" ht="27" customHeight="1" x14ac:dyDescent="0.3">
      <c r="B4" s="227" t="s">
        <v>1</v>
      </c>
      <c r="E4" s="227">
        <v>2015</v>
      </c>
      <c r="G4" s="226" t="s">
        <v>2</v>
      </c>
      <c r="H4" s="232"/>
      <c r="J4" s="227">
        <v>2015</v>
      </c>
      <c r="K4" s="227">
        <v>2016</v>
      </c>
      <c r="L4" s="227" t="s">
        <v>69</v>
      </c>
      <c r="M4" s="227" t="s">
        <v>70</v>
      </c>
      <c r="N4" s="227">
        <v>2017</v>
      </c>
      <c r="O4" s="227">
        <v>2018</v>
      </c>
      <c r="Q4" s="227" t="s">
        <v>249</v>
      </c>
      <c r="S4" s="226">
        <v>2022</v>
      </c>
      <c r="T4" s="231"/>
    </row>
    <row r="5" spans="2:20" ht="43.5" customHeight="1" x14ac:dyDescent="0.25">
      <c r="B5" s="109"/>
      <c r="D5" s="110"/>
      <c r="G5" s="109"/>
      <c r="I5" s="110"/>
    </row>
    <row r="6" spans="2:20" x14ac:dyDescent="0.25">
      <c r="B6" s="109" t="s">
        <v>3</v>
      </c>
      <c r="C6" s="111">
        <v>1111</v>
      </c>
      <c r="E6" s="110">
        <v>1200000</v>
      </c>
      <c r="G6" s="109" t="s">
        <v>3</v>
      </c>
      <c r="H6" s="112">
        <v>1111</v>
      </c>
      <c r="J6" s="110">
        <f>'[1]2014 - příjmy'!O14</f>
        <v>1510000.2000000002</v>
      </c>
      <c r="K6" s="110">
        <v>1400000</v>
      </c>
      <c r="L6" s="110">
        <v>1309350</v>
      </c>
      <c r="M6" s="110">
        <f t="shared" ref="M6:M11" si="0">L6/9*12</f>
        <v>1745800</v>
      </c>
      <c r="N6" s="110">
        <v>1500000</v>
      </c>
      <c r="O6" s="110">
        <f>'Rozpocet 2018_wk'!U6</f>
        <v>2000000</v>
      </c>
      <c r="Q6" s="110">
        <f>206400*12</f>
        <v>2476800</v>
      </c>
      <c r="R6" s="110"/>
      <c r="S6" s="197">
        <v>2000000</v>
      </c>
    </row>
    <row r="7" spans="2:20" x14ac:dyDescent="0.25">
      <c r="B7" s="109" t="s">
        <v>4</v>
      </c>
      <c r="C7" s="111">
        <v>1112</v>
      </c>
      <c r="E7" s="110">
        <v>16000</v>
      </c>
      <c r="G7" s="109" t="s">
        <v>4</v>
      </c>
      <c r="H7" s="112">
        <v>1112</v>
      </c>
      <c r="J7" s="110">
        <v>16000</v>
      </c>
      <c r="K7" s="110">
        <v>40000</v>
      </c>
      <c r="L7" s="110">
        <v>58565</v>
      </c>
      <c r="M7" s="110">
        <f t="shared" si="0"/>
        <v>78086.666666666672</v>
      </c>
      <c r="N7" s="110">
        <v>50000</v>
      </c>
      <c r="O7" s="110">
        <f>'Rozpocet 2018_wk'!U7</f>
        <v>50000</v>
      </c>
      <c r="Q7" s="110">
        <f>34923/10*12</f>
        <v>41907.600000000006</v>
      </c>
      <c r="R7" s="110"/>
      <c r="S7" s="197">
        <v>80000</v>
      </c>
    </row>
    <row r="8" spans="2:20" x14ac:dyDescent="0.25">
      <c r="B8" s="109" t="s">
        <v>5</v>
      </c>
      <c r="C8" s="111">
        <v>1113</v>
      </c>
      <c r="E8" s="110">
        <v>150000</v>
      </c>
      <c r="G8" s="109" t="s">
        <v>5</v>
      </c>
      <c r="H8" s="112" t="s">
        <v>6</v>
      </c>
      <c r="J8" s="110">
        <v>150000</v>
      </c>
      <c r="K8" s="110">
        <v>155000</v>
      </c>
      <c r="L8" s="110">
        <v>160490</v>
      </c>
      <c r="M8" s="110">
        <f t="shared" si="0"/>
        <v>213986.66666666669</v>
      </c>
      <c r="N8" s="110">
        <v>150000</v>
      </c>
      <c r="O8" s="110">
        <f>'Rozpocet 2018_wk'!U8</f>
        <v>200000</v>
      </c>
      <c r="Q8" s="110">
        <f>194516/10*12</f>
        <v>233419.19999999998</v>
      </c>
      <c r="R8" s="110"/>
      <c r="S8" s="197">
        <v>300000</v>
      </c>
    </row>
    <row r="9" spans="2:20" x14ac:dyDescent="0.25">
      <c r="B9" s="109" t="s">
        <v>7</v>
      </c>
      <c r="C9" s="111">
        <v>1121</v>
      </c>
      <c r="E9" s="110">
        <v>1400000</v>
      </c>
      <c r="G9" s="109" t="s">
        <v>7</v>
      </c>
      <c r="H9" s="112">
        <v>1121</v>
      </c>
      <c r="J9" s="110">
        <f>'[1]2014 - příjmy'!O17</f>
        <v>1600000</v>
      </c>
      <c r="K9" s="110">
        <v>1700000</v>
      </c>
      <c r="L9" s="110">
        <v>1667567</v>
      </c>
      <c r="M9" s="110">
        <f t="shared" si="0"/>
        <v>2223422.6666666665</v>
      </c>
      <c r="N9" s="110">
        <v>1800000</v>
      </c>
      <c r="O9" s="110">
        <f>'Rozpocet 2018_wk'!U9</f>
        <v>2000000</v>
      </c>
      <c r="Q9" s="110">
        <f>1788468/10*12</f>
        <v>2146161.5999999996</v>
      </c>
      <c r="R9" s="110"/>
      <c r="S9" s="197">
        <v>2500000</v>
      </c>
    </row>
    <row r="10" spans="2:20" x14ac:dyDescent="0.25">
      <c r="B10" s="109" t="s">
        <v>8</v>
      </c>
      <c r="C10" s="111">
        <v>1122</v>
      </c>
      <c r="E10" s="110">
        <v>200000</v>
      </c>
      <c r="G10" s="109" t="s">
        <v>8</v>
      </c>
      <c r="H10" s="112">
        <v>1122</v>
      </c>
      <c r="J10" s="110">
        <v>200000</v>
      </c>
      <c r="K10" s="110">
        <v>200000</v>
      </c>
      <c r="L10" s="110">
        <v>328130</v>
      </c>
      <c r="M10" s="110">
        <f t="shared" si="0"/>
        <v>437506.66666666669</v>
      </c>
      <c r="N10" s="110">
        <v>200000</v>
      </c>
      <c r="O10" s="110">
        <f>'Rozpocet 2018_wk'!U10</f>
        <v>500000</v>
      </c>
      <c r="Q10" s="110">
        <f>292410/10*12</f>
        <v>350892</v>
      </c>
      <c r="R10" s="110"/>
      <c r="S10" s="197">
        <v>500000</v>
      </c>
    </row>
    <row r="11" spans="2:20" x14ac:dyDescent="0.25">
      <c r="B11" s="109" t="s">
        <v>9</v>
      </c>
      <c r="C11" s="111">
        <v>1211</v>
      </c>
      <c r="E11" s="110">
        <v>3000000</v>
      </c>
      <c r="G11" s="109" t="s">
        <v>9</v>
      </c>
      <c r="H11" s="112">
        <v>1211</v>
      </c>
      <c r="J11" s="110">
        <f>'[1]2014 - příjmy'!O19</f>
        <v>3614999.8000000003</v>
      </c>
      <c r="K11" s="110">
        <v>3620000</v>
      </c>
      <c r="L11" s="110">
        <v>2844210</v>
      </c>
      <c r="M11" s="110">
        <f t="shared" si="0"/>
        <v>3792280</v>
      </c>
      <c r="N11" s="110">
        <v>3650000</v>
      </c>
      <c r="O11" s="110">
        <f>'Rozpocet 2018_wk'!U11</f>
        <v>4100000</v>
      </c>
      <c r="Q11" s="110">
        <f>4161760/10*12</f>
        <v>4994112</v>
      </c>
      <c r="R11" s="110"/>
      <c r="S11" s="197">
        <v>5300000</v>
      </c>
    </row>
    <row r="12" spans="2:20" x14ac:dyDescent="0.25">
      <c r="B12" s="109" t="s">
        <v>10</v>
      </c>
      <c r="C12" s="111">
        <v>1340</v>
      </c>
      <c r="E12" s="110">
        <f>500*700</f>
        <v>350000</v>
      </c>
      <c r="G12" s="109" t="s">
        <v>10</v>
      </c>
      <c r="H12" s="112">
        <v>1340</v>
      </c>
      <c r="J12" s="110">
        <f>500*700</f>
        <v>350000</v>
      </c>
      <c r="K12" s="110">
        <v>350000</v>
      </c>
      <c r="L12" s="110">
        <v>374380</v>
      </c>
      <c r="M12" s="110"/>
      <c r="N12" s="110">
        <v>360000</v>
      </c>
      <c r="O12" s="110">
        <f>'Rozpocet 2018_wk'!U12</f>
        <v>370000</v>
      </c>
      <c r="Q12" s="110">
        <f>376000</f>
        <v>376000</v>
      </c>
      <c r="R12" s="110"/>
      <c r="S12" s="197">
        <v>440000</v>
      </c>
    </row>
    <row r="13" spans="2:20" x14ac:dyDescent="0.25">
      <c r="B13" s="109" t="s">
        <v>11</v>
      </c>
      <c r="C13" s="111">
        <v>1341</v>
      </c>
      <c r="E13" s="110">
        <v>5000</v>
      </c>
      <c r="G13" s="109" t="s">
        <v>11</v>
      </c>
      <c r="H13" s="112">
        <v>1341</v>
      </c>
      <c r="J13" s="110">
        <v>5000</v>
      </c>
      <c r="K13" s="110">
        <v>5000</v>
      </c>
      <c r="L13" s="110">
        <v>7025</v>
      </c>
      <c r="M13" s="110"/>
      <c r="N13" s="110">
        <v>5000</v>
      </c>
      <c r="O13" s="110">
        <f>'Rozpocet 2018_wk'!U13</f>
        <v>5000</v>
      </c>
      <c r="Q13" s="110"/>
      <c r="R13" s="110"/>
      <c r="S13" s="197">
        <v>10000</v>
      </c>
    </row>
    <row r="14" spans="2:20" x14ac:dyDescent="0.25">
      <c r="B14" s="109"/>
      <c r="C14" s="111"/>
      <c r="E14" s="110"/>
      <c r="G14" s="109" t="s">
        <v>13</v>
      </c>
      <c r="H14" s="112">
        <v>1381</v>
      </c>
      <c r="J14" s="110"/>
      <c r="K14" s="110">
        <v>20000</v>
      </c>
      <c r="L14" s="110">
        <v>30225</v>
      </c>
      <c r="M14" s="110"/>
      <c r="N14" s="110">
        <v>40000</v>
      </c>
      <c r="O14" s="110">
        <f>'Rozpocet 2018_wk'!U16+'Rozpocet 2018_wk'!U17</f>
        <v>20000</v>
      </c>
      <c r="Q14" s="110"/>
      <c r="R14" s="110"/>
      <c r="S14" s="197">
        <v>70000</v>
      </c>
    </row>
    <row r="15" spans="2:20" x14ac:dyDescent="0.25">
      <c r="B15" s="109" t="s">
        <v>14</v>
      </c>
      <c r="C15" s="111">
        <v>1511</v>
      </c>
      <c r="E15" s="110">
        <v>700000</v>
      </c>
      <c r="G15" s="109" t="s">
        <v>14</v>
      </c>
      <c r="H15" s="112">
        <v>1511</v>
      </c>
      <c r="J15" s="110">
        <f>'[1]2014 - příjmy'!O28</f>
        <v>800000</v>
      </c>
      <c r="K15" s="110">
        <v>850000</v>
      </c>
      <c r="L15" s="110">
        <v>739632</v>
      </c>
      <c r="M15" s="110"/>
      <c r="N15" s="110">
        <v>1000000</v>
      </c>
      <c r="O15" s="110">
        <f>'Rozpocet 2018_wk'!U18</f>
        <v>1000000</v>
      </c>
      <c r="Q15" s="110">
        <f>829264*2</f>
        <v>1658528</v>
      </c>
      <c r="R15" s="110"/>
      <c r="S15" s="197">
        <v>1500000</v>
      </c>
    </row>
    <row r="16" spans="2:20" x14ac:dyDescent="0.25">
      <c r="B16" s="109" t="s">
        <v>15</v>
      </c>
      <c r="C16" s="111">
        <v>1012</v>
      </c>
      <c r="E16" s="110">
        <v>50000</v>
      </c>
      <c r="G16" s="109" t="s">
        <v>16</v>
      </c>
      <c r="H16" s="112">
        <v>1012</v>
      </c>
      <c r="J16" s="110">
        <v>50000</v>
      </c>
      <c r="K16" s="110">
        <v>266000</v>
      </c>
      <c r="L16" s="110">
        <v>40200</v>
      </c>
      <c r="M16" s="110">
        <f>250000</f>
        <v>250000</v>
      </c>
      <c r="N16" s="110">
        <v>265000</v>
      </c>
      <c r="O16" s="110">
        <f>'Rozpocet 2018_wk'!U19</f>
        <v>265000</v>
      </c>
      <c r="Q16" s="110">
        <f>150000+100000+30000</f>
        <v>280000</v>
      </c>
      <c r="R16" s="110"/>
      <c r="S16" s="197">
        <v>100000</v>
      </c>
    </row>
    <row r="17" spans="2:34" x14ac:dyDescent="0.25">
      <c r="B17" s="109"/>
      <c r="C17" s="111"/>
      <c r="E17" s="110"/>
      <c r="G17" s="109" t="s">
        <v>250</v>
      </c>
      <c r="H17" s="112">
        <v>1031</v>
      </c>
      <c r="J17" s="110"/>
      <c r="K17" s="110"/>
      <c r="L17" s="110">
        <v>137000</v>
      </c>
      <c r="M17" s="110">
        <f>L17/9*12</f>
        <v>182666.66666666669</v>
      </c>
      <c r="N17" s="110"/>
      <c r="Q17" s="110">
        <v>2171000</v>
      </c>
      <c r="R17" s="110"/>
      <c r="S17" s="197">
        <v>200000</v>
      </c>
    </row>
    <row r="18" spans="2:34" x14ac:dyDescent="0.25">
      <c r="B18" s="109" t="s">
        <v>17</v>
      </c>
      <c r="C18" s="111">
        <v>3319</v>
      </c>
      <c r="E18" s="110">
        <v>60000</v>
      </c>
      <c r="G18" s="109" t="s">
        <v>17</v>
      </c>
      <c r="H18" s="112">
        <v>3319</v>
      </c>
      <c r="J18" s="110">
        <v>60000</v>
      </c>
      <c r="K18" s="110">
        <v>65000</v>
      </c>
      <c r="L18" s="110">
        <v>26880</v>
      </c>
      <c r="M18" s="110"/>
      <c r="N18" s="110">
        <v>20000</v>
      </c>
      <c r="O18" s="110">
        <f>'Rozpocet 2018_wk'!U20</f>
        <v>10000</v>
      </c>
      <c r="Q18" s="110">
        <v>25000</v>
      </c>
      <c r="R18" s="110"/>
      <c r="S18" s="197">
        <v>10000</v>
      </c>
    </row>
    <row r="19" spans="2:34" x14ac:dyDescent="0.25">
      <c r="B19" s="109" t="s">
        <v>18</v>
      </c>
      <c r="C19" s="111">
        <v>3612</v>
      </c>
      <c r="E19" s="110">
        <v>60000</v>
      </c>
      <c r="G19" s="109" t="s">
        <v>18</v>
      </c>
      <c r="H19" s="112">
        <v>3612</v>
      </c>
      <c r="J19" s="110">
        <v>60000</v>
      </c>
      <c r="K19" s="110">
        <v>65000</v>
      </c>
      <c r="L19" s="110">
        <v>51513</v>
      </c>
      <c r="M19" s="110">
        <f>L19/9*12</f>
        <v>68684</v>
      </c>
      <c r="N19" s="110">
        <v>65000</v>
      </c>
      <c r="O19" s="110">
        <f>'Rozpocet 2018_wk'!U21</f>
        <v>65000</v>
      </c>
      <c r="Q19" s="110"/>
      <c r="R19" s="110"/>
      <c r="S19" s="197">
        <v>100000</v>
      </c>
    </row>
    <row r="20" spans="2:34" x14ac:dyDescent="0.25">
      <c r="B20" s="109" t="s">
        <v>19</v>
      </c>
      <c r="C20" s="111">
        <v>2310</v>
      </c>
      <c r="E20" s="110">
        <v>30000</v>
      </c>
      <c r="G20" s="109" t="s">
        <v>19</v>
      </c>
      <c r="H20" s="112">
        <v>2310</v>
      </c>
      <c r="J20" s="110">
        <v>30000</v>
      </c>
      <c r="K20" s="110">
        <v>30000</v>
      </c>
      <c r="L20" s="110">
        <v>30737</v>
      </c>
      <c r="M20" s="110"/>
      <c r="N20" s="110">
        <v>30000</v>
      </c>
      <c r="O20" s="110">
        <f>'Rozpocet 2018_wk'!U22</f>
        <v>30000</v>
      </c>
      <c r="Q20" s="110"/>
      <c r="R20" s="110"/>
      <c r="S20" s="197">
        <v>20000</v>
      </c>
    </row>
    <row r="21" spans="2:34" x14ac:dyDescent="0.25">
      <c r="B21" s="109" t="s">
        <v>20</v>
      </c>
      <c r="C21" s="111">
        <v>2321</v>
      </c>
      <c r="E21" s="110">
        <v>100000</v>
      </c>
      <c r="G21" s="109" t="s">
        <v>20</v>
      </c>
      <c r="H21" s="112">
        <v>2321</v>
      </c>
      <c r="J21" s="110">
        <v>100000</v>
      </c>
      <c r="K21" s="110">
        <v>100000</v>
      </c>
      <c r="L21" s="110">
        <v>135296</v>
      </c>
      <c r="M21" s="110"/>
      <c r="N21" s="110">
        <f>(10/8*L21)+(350*90)-620</f>
        <v>200000</v>
      </c>
      <c r="O21" s="110">
        <f>'Rozpocet 2018_wk'!U23</f>
        <v>200000</v>
      </c>
      <c r="Q21" s="110">
        <v>260000</v>
      </c>
      <c r="R21" s="110"/>
      <c r="S21" s="197">
        <v>230000</v>
      </c>
    </row>
    <row r="22" spans="2:34" x14ac:dyDescent="0.25">
      <c r="B22" s="109" t="s">
        <v>21</v>
      </c>
      <c r="C22" s="111">
        <v>3725</v>
      </c>
      <c r="E22" s="110">
        <v>50000</v>
      </c>
      <c r="G22" s="109" t="s">
        <v>21</v>
      </c>
      <c r="H22" s="112">
        <v>3725</v>
      </c>
      <c r="J22" s="110">
        <v>50000</v>
      </c>
      <c r="K22" s="110">
        <v>60000</v>
      </c>
      <c r="L22" s="110">
        <v>76876</v>
      </c>
      <c r="M22" s="110">
        <f>L22/9*12</f>
        <v>102501.33333333333</v>
      </c>
      <c r="N22" s="110">
        <v>70000</v>
      </c>
      <c r="O22" s="110">
        <f>'Rozpocet 2018_wk'!U24</f>
        <v>100000</v>
      </c>
      <c r="Q22" s="110">
        <f>78513/3*4</f>
        <v>104684</v>
      </c>
      <c r="R22" s="110"/>
      <c r="S22" s="197">
        <v>100000</v>
      </c>
    </row>
    <row r="23" spans="2:34" hidden="1" x14ac:dyDescent="0.25">
      <c r="B23" s="109"/>
      <c r="C23" s="111"/>
      <c r="E23" s="110"/>
      <c r="G23" s="109" t="s">
        <v>22</v>
      </c>
      <c r="H23" s="112">
        <v>4213</v>
      </c>
      <c r="J23" s="110"/>
      <c r="K23" s="110">
        <v>300000</v>
      </c>
      <c r="L23" s="110"/>
      <c r="M23" s="110"/>
      <c r="N23" s="110"/>
      <c r="O23" s="110">
        <f>'Rozpocet 2018_wk'!U25</f>
        <v>0</v>
      </c>
      <c r="Q23" s="110"/>
      <c r="R23" s="110"/>
      <c r="S23" s="197"/>
    </row>
    <row r="24" spans="2:34" x14ac:dyDescent="0.25">
      <c r="B24" s="109"/>
      <c r="C24" s="111"/>
      <c r="E24" s="110"/>
      <c r="G24" s="109" t="s">
        <v>255</v>
      </c>
      <c r="H24" s="112">
        <v>4134</v>
      </c>
      <c r="J24" s="110"/>
      <c r="K24" s="110">
        <v>1149000</v>
      </c>
      <c r="L24" s="110"/>
      <c r="M24" s="110"/>
      <c r="N24" s="110"/>
      <c r="O24" s="110">
        <f>'Rozpocet 2018_wk'!U27</f>
        <v>0</v>
      </c>
      <c r="Q24" s="110"/>
      <c r="R24" s="110"/>
      <c r="S24" s="197">
        <v>140000</v>
      </c>
    </row>
    <row r="25" spans="2:34" x14ac:dyDescent="0.25">
      <c r="B25" s="109"/>
      <c r="C25" s="111"/>
      <c r="E25" s="110"/>
      <c r="G25" s="109" t="s">
        <v>260</v>
      </c>
      <c r="H25" s="112">
        <v>1039</v>
      </c>
      <c r="J25" s="110"/>
      <c r="K25" s="110"/>
      <c r="L25" s="110"/>
      <c r="M25" s="110"/>
      <c r="N25" s="110"/>
      <c r="R25" s="110"/>
      <c r="S25" s="197">
        <v>200000</v>
      </c>
    </row>
    <row r="26" spans="2:34" x14ac:dyDescent="0.25">
      <c r="B26" s="109"/>
      <c r="C26" s="111"/>
      <c r="E26" s="110"/>
      <c r="G26" s="109"/>
      <c r="H26" s="112"/>
      <c r="J26" s="110"/>
      <c r="K26" s="110"/>
      <c r="L26" s="110"/>
      <c r="M26" s="110"/>
      <c r="N26" s="110"/>
      <c r="R26" s="110"/>
      <c r="S26" s="197"/>
    </row>
    <row r="27" spans="2:34" x14ac:dyDescent="0.25">
      <c r="B27" s="109"/>
      <c r="C27" s="111"/>
      <c r="E27" s="110"/>
      <c r="G27" s="109"/>
      <c r="H27" s="112"/>
      <c r="S27" s="196"/>
    </row>
    <row r="28" spans="2:34" s="227" customFormat="1" ht="29.45" customHeight="1" x14ac:dyDescent="0.3">
      <c r="G28" s="226" t="s">
        <v>25</v>
      </c>
      <c r="H28" s="228"/>
      <c r="J28" s="229">
        <f>SUM(J6:J23)</f>
        <v>8596000</v>
      </c>
      <c r="K28" s="229">
        <f>SUM(K6:K24)</f>
        <v>10375000</v>
      </c>
      <c r="L28" s="229"/>
      <c r="M28" s="229"/>
      <c r="N28" s="229">
        <f>SUM(N6:N24)</f>
        <v>9405000</v>
      </c>
      <c r="O28" s="229">
        <f>SUM(O6:O24)</f>
        <v>10915000</v>
      </c>
      <c r="Q28" s="229"/>
      <c r="R28" s="229"/>
      <c r="S28" s="230">
        <f>SUM(S6:S25)</f>
        <v>13800000</v>
      </c>
      <c r="T28" s="231"/>
    </row>
    <row r="29" spans="2:34" ht="21.75" customHeight="1" x14ac:dyDescent="0.25">
      <c r="B29" s="109"/>
      <c r="C29" s="111"/>
      <c r="E29" s="110"/>
      <c r="G29" s="109"/>
      <c r="H29" s="112"/>
      <c r="J29" s="110"/>
      <c r="K29" s="110">
        <f>'[2]Prijmy 2016'!N43*1000-K28</f>
        <v>120000</v>
      </c>
      <c r="L29" s="110"/>
      <c r="M29" s="110"/>
      <c r="N29" s="110"/>
      <c r="O29" s="113">
        <f>'Rozpocet 2018_wk'!U30-O28</f>
        <v>105000</v>
      </c>
      <c r="Q29" s="110"/>
      <c r="R29" s="110"/>
      <c r="S29" s="110"/>
    </row>
    <row r="30" spans="2:34" ht="21.75" customHeight="1" x14ac:dyDescent="0.25">
      <c r="B30" s="109"/>
      <c r="C30" s="111"/>
      <c r="E30" s="110"/>
      <c r="G30" s="109"/>
      <c r="H30" s="112"/>
      <c r="J30" s="110"/>
      <c r="K30" s="110"/>
      <c r="L30" s="110"/>
      <c r="M30" s="110"/>
      <c r="N30" s="110"/>
      <c r="O30" s="113"/>
      <c r="Q30" s="110"/>
      <c r="R30" s="110"/>
      <c r="S30" s="110"/>
    </row>
    <row r="31" spans="2:34" ht="97.15" customHeight="1" x14ac:dyDescent="0.25">
      <c r="C31" s="111"/>
      <c r="G31" s="109"/>
      <c r="H31" s="112"/>
      <c r="J31" s="110"/>
      <c r="K31" s="110"/>
      <c r="L31" s="110"/>
      <c r="M31" s="110"/>
      <c r="N31" s="110"/>
      <c r="O31" s="113"/>
      <c r="Q31" s="110"/>
      <c r="R31" s="110"/>
      <c r="S31" s="110"/>
    </row>
    <row r="32" spans="2:34" s="227" customFormat="1" ht="50.45" customHeight="1" x14ac:dyDescent="0.3">
      <c r="E32" s="229"/>
      <c r="G32" s="109"/>
      <c r="H32" s="112"/>
      <c r="I32" s="104"/>
      <c r="J32" s="110"/>
      <c r="K32" s="110"/>
      <c r="L32" s="110"/>
      <c r="M32" s="110"/>
      <c r="N32" s="110"/>
      <c r="O32" s="113"/>
      <c r="P32" s="104"/>
      <c r="Q32" s="110"/>
      <c r="R32" s="110"/>
      <c r="S32" s="110"/>
      <c r="T32" s="195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7:34" x14ac:dyDescent="0.25">
      <c r="H33" s="112"/>
    </row>
    <row r="34" spans="7:34" ht="20.25" x14ac:dyDescent="0.3">
      <c r="G34" s="226" t="s">
        <v>26</v>
      </c>
      <c r="H34" s="232"/>
      <c r="I34" s="227"/>
      <c r="J34" s="227">
        <v>2015</v>
      </c>
      <c r="K34" s="227">
        <v>2016</v>
      </c>
      <c r="L34" s="227" t="s">
        <v>69</v>
      </c>
      <c r="M34" s="227" t="s">
        <v>70</v>
      </c>
      <c r="N34" s="227">
        <v>2017</v>
      </c>
      <c r="O34" s="227">
        <v>2018</v>
      </c>
      <c r="P34" s="227" t="s">
        <v>27</v>
      </c>
      <c r="Q34" s="227"/>
      <c r="R34" s="227"/>
      <c r="S34" s="226">
        <v>2022</v>
      </c>
      <c r="T34" s="231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</row>
    <row r="35" spans="7:34" x14ac:dyDescent="0.25">
      <c r="G35" s="109"/>
      <c r="I35" s="109"/>
      <c r="J35" s="114"/>
      <c r="K35" s="114"/>
      <c r="L35" s="114"/>
      <c r="M35" s="114"/>
      <c r="N35" s="114"/>
      <c r="Q35" s="114"/>
      <c r="R35" s="114"/>
      <c r="S35" s="114"/>
    </row>
    <row r="36" spans="7:34" x14ac:dyDescent="0.25">
      <c r="G36" s="109" t="s">
        <v>250</v>
      </c>
      <c r="H36" s="112">
        <v>1031</v>
      </c>
      <c r="I36" s="109"/>
      <c r="J36" s="110">
        <v>170000</v>
      </c>
      <c r="K36" s="110">
        <v>70000</v>
      </c>
      <c r="L36" s="104" t="s">
        <v>29</v>
      </c>
      <c r="M36" s="110"/>
      <c r="N36" s="110">
        <v>150000</v>
      </c>
      <c r="O36" s="110">
        <f>'Rozpocet 2018_wk'!U35</f>
        <v>2150000</v>
      </c>
      <c r="Q36" s="104" t="s">
        <v>242</v>
      </c>
      <c r="R36" s="110"/>
      <c r="S36" s="235">
        <v>1385000</v>
      </c>
    </row>
    <row r="37" spans="7:34" x14ac:dyDescent="0.25">
      <c r="G37" s="109" t="s">
        <v>30</v>
      </c>
      <c r="H37" s="112">
        <v>2141</v>
      </c>
      <c r="J37" s="110">
        <v>50000</v>
      </c>
      <c r="K37" s="110">
        <v>212000</v>
      </c>
      <c r="L37" s="104" t="s">
        <v>31</v>
      </c>
      <c r="M37" s="110"/>
      <c r="N37" s="110">
        <v>40000</v>
      </c>
      <c r="O37" s="110">
        <f>'Rozpocet 2018_wk'!U36</f>
        <v>40000</v>
      </c>
      <c r="R37" s="110"/>
      <c r="S37" s="235">
        <v>59000</v>
      </c>
    </row>
    <row r="38" spans="7:34" x14ac:dyDescent="0.25">
      <c r="G38" s="109" t="s">
        <v>32</v>
      </c>
      <c r="H38" s="112">
        <v>2219</v>
      </c>
      <c r="J38" s="110">
        <v>1508750</v>
      </c>
      <c r="K38" s="110">
        <v>2875000</v>
      </c>
      <c r="L38" s="104" t="s">
        <v>33</v>
      </c>
      <c r="M38" s="110"/>
      <c r="N38" s="110">
        <v>980000</v>
      </c>
      <c r="O38" s="110">
        <f>'Rozpocet 2018_wk'!U37</f>
        <v>1760000</v>
      </c>
      <c r="Q38" s="104" t="str">
        <f>'Rozpocet 2018_wk'!X37</f>
        <v>Ostojkovice 1,3mio + Budiskovice propustek 500k</v>
      </c>
      <c r="R38" s="110"/>
      <c r="S38" s="235">
        <v>310000</v>
      </c>
    </row>
    <row r="39" spans="7:34" x14ac:dyDescent="0.25">
      <c r="G39" s="109" t="s">
        <v>34</v>
      </c>
      <c r="H39" s="112">
        <v>2310</v>
      </c>
      <c r="J39" s="110">
        <v>75000</v>
      </c>
      <c r="K39" s="110">
        <v>229000</v>
      </c>
      <c r="L39" s="104" t="s">
        <v>35</v>
      </c>
      <c r="M39" s="110"/>
      <c r="N39" s="110">
        <v>230000</v>
      </c>
      <c r="O39" s="110">
        <f>'Rozpocet 2018_wk'!U38</f>
        <v>50000</v>
      </c>
      <c r="R39" s="110"/>
      <c r="S39" s="235">
        <v>75000</v>
      </c>
    </row>
    <row r="40" spans="7:34" x14ac:dyDescent="0.25">
      <c r="G40" s="109" t="s">
        <v>259</v>
      </c>
      <c r="H40" s="112">
        <v>2321</v>
      </c>
      <c r="J40" s="110">
        <v>5955000</v>
      </c>
      <c r="K40" s="110">
        <v>6245000</v>
      </c>
      <c r="L40" s="104" t="s">
        <v>37</v>
      </c>
      <c r="M40" s="110"/>
      <c r="N40" s="110">
        <v>1700000</v>
      </c>
      <c r="O40" s="110">
        <f>'Rozpocet 2018_wk'!U39</f>
        <v>1250000</v>
      </c>
      <c r="Q40" s="104" t="s">
        <v>244</v>
      </c>
      <c r="R40" s="110"/>
      <c r="S40" s="235">
        <v>1060000</v>
      </c>
    </row>
    <row r="41" spans="7:34" x14ac:dyDescent="0.25">
      <c r="G41" s="109" t="s">
        <v>261</v>
      </c>
      <c r="H41" s="112">
        <v>2341</v>
      </c>
      <c r="J41" s="110"/>
      <c r="K41" s="110"/>
      <c r="M41" s="110"/>
      <c r="N41" s="110"/>
      <c r="O41" s="110"/>
      <c r="R41" s="110"/>
      <c r="S41" s="235">
        <v>200000</v>
      </c>
    </row>
    <row r="42" spans="7:34" x14ac:dyDescent="0.25">
      <c r="G42" s="109" t="s">
        <v>262</v>
      </c>
      <c r="H42" s="112">
        <v>3113</v>
      </c>
      <c r="J42" s="110">
        <v>757000</v>
      </c>
      <c r="K42" s="110">
        <v>660000</v>
      </c>
      <c r="L42" s="104" t="s">
        <v>97</v>
      </c>
      <c r="M42" s="110"/>
      <c r="N42" s="110">
        <v>670000</v>
      </c>
      <c r="O42" s="110">
        <f>'Rozpocet 2018_wk'!U40</f>
        <v>600000</v>
      </c>
      <c r="R42" s="110"/>
      <c r="S42" s="235">
        <v>2880000</v>
      </c>
    </row>
    <row r="43" spans="7:34" x14ac:dyDescent="0.25">
      <c r="G43" s="109" t="s">
        <v>263</v>
      </c>
      <c r="H43" s="112">
        <v>3314</v>
      </c>
      <c r="J43" s="110">
        <v>35000</v>
      </c>
      <c r="K43" s="110">
        <v>60000</v>
      </c>
      <c r="L43" s="104" t="s">
        <v>40</v>
      </c>
      <c r="M43" s="110"/>
      <c r="N43" s="110">
        <v>50000</v>
      </c>
      <c r="O43" s="110">
        <f>'Rozpocet 2018_wk'!U41</f>
        <v>30000</v>
      </c>
      <c r="R43" s="110"/>
      <c r="S43" s="235">
        <v>54000</v>
      </c>
    </row>
    <row r="44" spans="7:34" x14ac:dyDescent="0.25">
      <c r="G44" s="109" t="s">
        <v>264</v>
      </c>
      <c r="H44" s="112">
        <v>3319</v>
      </c>
      <c r="J44" s="110">
        <v>287000</v>
      </c>
      <c r="K44" s="110">
        <v>90000</v>
      </c>
      <c r="L44" s="104" t="s">
        <v>42</v>
      </c>
      <c r="M44" s="110"/>
      <c r="N44" s="110">
        <v>150000</v>
      </c>
      <c r="O44" s="110">
        <f>'Rozpocet 2018_wk'!U42</f>
        <v>250000</v>
      </c>
      <c r="Q44" s="104" t="str">
        <f>'Rozpocet 2018_wk'!X42</f>
        <v>KD- nové stoly</v>
      </c>
      <c r="R44" s="110"/>
      <c r="S44" s="235">
        <v>240000</v>
      </c>
    </row>
    <row r="45" spans="7:34" x14ac:dyDescent="0.25">
      <c r="G45" s="109" t="s">
        <v>265</v>
      </c>
      <c r="H45" s="112">
        <v>3322</v>
      </c>
      <c r="J45" s="110"/>
      <c r="K45" s="110">
        <v>150000</v>
      </c>
      <c r="L45" s="104" t="s">
        <v>44</v>
      </c>
      <c r="M45" s="110"/>
      <c r="N45" s="110">
        <v>150000</v>
      </c>
      <c r="O45" s="110">
        <f>'Rozpocet 2018_wk'!U43</f>
        <v>150000</v>
      </c>
      <c r="R45" s="110"/>
      <c r="S45" s="235">
        <v>100000</v>
      </c>
    </row>
    <row r="46" spans="7:34" x14ac:dyDescent="0.25">
      <c r="G46" s="109" t="s">
        <v>266</v>
      </c>
      <c r="H46" s="112">
        <v>3326</v>
      </c>
      <c r="J46" s="110"/>
      <c r="K46" s="110">
        <v>50000</v>
      </c>
      <c r="M46" s="110"/>
      <c r="N46" s="110">
        <v>100000</v>
      </c>
      <c r="O46" s="110">
        <f>'Rozpocet 2018_wk'!U44</f>
        <v>200000</v>
      </c>
      <c r="R46" s="110"/>
      <c r="S46" s="235">
        <v>100000</v>
      </c>
    </row>
    <row r="47" spans="7:34" x14ac:dyDescent="0.25">
      <c r="G47" s="109" t="s">
        <v>267</v>
      </c>
      <c r="H47" s="112">
        <v>3341</v>
      </c>
      <c r="J47" s="110"/>
      <c r="K47" s="110"/>
      <c r="M47" s="110"/>
      <c r="N47" s="110"/>
      <c r="O47" s="110"/>
      <c r="R47" s="110"/>
      <c r="S47" s="235">
        <v>28000</v>
      </c>
    </row>
    <row r="48" spans="7:34" x14ac:dyDescent="0.25">
      <c r="G48" s="109" t="s">
        <v>268</v>
      </c>
      <c r="H48" s="112">
        <v>3399</v>
      </c>
      <c r="J48" s="110">
        <v>30000</v>
      </c>
      <c r="K48" s="110">
        <v>40000</v>
      </c>
      <c r="M48" s="110"/>
      <c r="N48" s="110">
        <v>70000</v>
      </c>
      <c r="O48" s="110">
        <f>'Rozpocet 2018_wk'!U45</f>
        <v>40000</v>
      </c>
      <c r="R48" s="110"/>
      <c r="S48" s="235">
        <v>55000</v>
      </c>
    </row>
    <row r="49" spans="7:19" x14ac:dyDescent="0.25">
      <c r="G49" s="109" t="s">
        <v>269</v>
      </c>
      <c r="H49" s="112">
        <v>3419</v>
      </c>
      <c r="J49" s="110">
        <v>100000</v>
      </c>
      <c r="K49" s="110">
        <v>110000</v>
      </c>
      <c r="L49" s="104" t="s">
        <v>48</v>
      </c>
      <c r="M49" s="110"/>
      <c r="N49" s="110">
        <v>110000</v>
      </c>
      <c r="O49" s="110">
        <f>'Rozpocet 2018_wk'!U46</f>
        <v>20000</v>
      </c>
      <c r="R49" s="110"/>
      <c r="S49" s="235">
        <v>30000</v>
      </c>
    </row>
    <row r="50" spans="7:19" x14ac:dyDescent="0.25">
      <c r="G50" s="109" t="s">
        <v>49</v>
      </c>
      <c r="H50" s="112">
        <v>3612</v>
      </c>
      <c r="J50" s="110">
        <v>20000</v>
      </c>
      <c r="K50" s="110">
        <v>452000</v>
      </c>
      <c r="M50" s="110"/>
      <c r="N50" s="110"/>
      <c r="O50" s="110">
        <f>'Rozpocet 2018_wk'!U47</f>
        <v>200000</v>
      </c>
      <c r="Q50" s="104" t="s">
        <v>245</v>
      </c>
      <c r="R50" s="110"/>
      <c r="S50" s="235">
        <v>30000</v>
      </c>
    </row>
    <row r="51" spans="7:19" x14ac:dyDescent="0.25">
      <c r="G51" s="109" t="s">
        <v>50</v>
      </c>
      <c r="H51" s="112">
        <v>3631</v>
      </c>
      <c r="J51" s="110">
        <v>270000</v>
      </c>
      <c r="K51" s="110">
        <v>150000</v>
      </c>
      <c r="M51" s="110"/>
      <c r="N51" s="110">
        <v>210000</v>
      </c>
      <c r="O51" s="110">
        <f>'Rozpocet 2018_wk'!U48</f>
        <v>150000</v>
      </c>
      <c r="R51" s="110"/>
      <c r="S51" s="235">
        <v>185000</v>
      </c>
    </row>
    <row r="52" spans="7:19" x14ac:dyDescent="0.25">
      <c r="G52" s="109" t="s">
        <v>270</v>
      </c>
      <c r="H52" s="112">
        <v>3633</v>
      </c>
      <c r="J52" s="110">
        <v>50000</v>
      </c>
      <c r="K52" s="110">
        <v>35000</v>
      </c>
      <c r="M52" s="110"/>
      <c r="N52" s="110">
        <v>30000</v>
      </c>
      <c r="O52" s="110">
        <f>'Rozpocet 2018_wk'!U49</f>
        <v>30000</v>
      </c>
      <c r="R52" s="110"/>
      <c r="S52" s="235">
        <v>8000000</v>
      </c>
    </row>
    <row r="53" spans="7:19" x14ac:dyDescent="0.25">
      <c r="G53" s="109" t="s">
        <v>271</v>
      </c>
      <c r="H53" s="112">
        <v>3636</v>
      </c>
      <c r="J53" s="110"/>
      <c r="K53" s="110"/>
      <c r="M53" s="110"/>
      <c r="N53" s="110">
        <v>500000</v>
      </c>
      <c r="O53" s="110">
        <f>'Rozpocet 2018_wk'!U50</f>
        <v>200000</v>
      </c>
      <c r="R53" s="110"/>
      <c r="S53" s="235">
        <v>100000</v>
      </c>
    </row>
    <row r="54" spans="7:19" x14ac:dyDescent="0.25">
      <c r="G54" s="109" t="s">
        <v>52</v>
      </c>
      <c r="H54" s="112">
        <v>3639</v>
      </c>
      <c r="J54" s="110"/>
      <c r="K54" s="110">
        <v>250000</v>
      </c>
      <c r="L54" s="104" t="s">
        <v>53</v>
      </c>
      <c r="M54" s="110"/>
      <c r="N54" s="110">
        <v>380000</v>
      </c>
      <c r="O54" s="110">
        <f>'Rozpocet 2018_wk'!U51</f>
        <v>300000</v>
      </c>
      <c r="R54" s="110"/>
      <c r="S54" s="235">
        <v>128000</v>
      </c>
    </row>
    <row r="55" spans="7:19" x14ac:dyDescent="0.25">
      <c r="G55" s="109" t="s">
        <v>10</v>
      </c>
      <c r="H55" s="112">
        <v>3722</v>
      </c>
      <c r="J55" s="110">
        <v>950000</v>
      </c>
      <c r="K55" s="110">
        <v>550000</v>
      </c>
      <c r="L55" s="104" t="s">
        <v>55</v>
      </c>
      <c r="M55" s="110"/>
      <c r="N55" s="110">
        <v>550000</v>
      </c>
      <c r="O55" s="110">
        <f>'Rozpocet 2018_wk'!U52</f>
        <v>600000</v>
      </c>
      <c r="R55" s="110"/>
      <c r="S55" s="235">
        <v>1000000</v>
      </c>
    </row>
    <row r="56" spans="7:19" x14ac:dyDescent="0.25">
      <c r="G56" s="109" t="s">
        <v>272</v>
      </c>
      <c r="H56" s="112">
        <v>3726</v>
      </c>
      <c r="J56" s="110"/>
      <c r="K56" s="110">
        <v>59000</v>
      </c>
      <c r="L56" s="104" t="s">
        <v>57</v>
      </c>
      <c r="M56" s="110"/>
      <c r="N56" s="110">
        <v>65000</v>
      </c>
      <c r="O56" s="110">
        <f>'Rozpocet 2018_wk'!U53</f>
        <v>50000</v>
      </c>
      <c r="R56" s="110"/>
      <c r="S56" s="235">
        <v>80000</v>
      </c>
    </row>
    <row r="57" spans="7:19" x14ac:dyDescent="0.25">
      <c r="G57" s="109" t="s">
        <v>273</v>
      </c>
      <c r="H57" s="112">
        <v>3744</v>
      </c>
      <c r="J57" s="110"/>
      <c r="K57" s="110"/>
      <c r="M57" s="110"/>
      <c r="N57" s="110">
        <v>100000</v>
      </c>
      <c r="O57" s="110">
        <f>'Rozpocet 2018_wk'!U54</f>
        <v>100000</v>
      </c>
      <c r="Q57" s="104" t="s">
        <v>238</v>
      </c>
      <c r="R57" s="110"/>
      <c r="S57" s="235">
        <v>50000</v>
      </c>
    </row>
    <row r="58" spans="7:19" x14ac:dyDescent="0.25">
      <c r="G58" s="109" t="s">
        <v>274</v>
      </c>
      <c r="H58" s="112">
        <v>3745</v>
      </c>
      <c r="J58" s="110"/>
      <c r="K58" s="110"/>
      <c r="M58" s="110"/>
      <c r="N58" s="110"/>
      <c r="O58" s="110"/>
      <c r="R58" s="110"/>
      <c r="S58" s="235">
        <v>100000</v>
      </c>
    </row>
    <row r="59" spans="7:19" x14ac:dyDescent="0.25">
      <c r="G59" s="109" t="s">
        <v>275</v>
      </c>
      <c r="H59" s="112">
        <v>5213</v>
      </c>
      <c r="N59" s="110"/>
      <c r="O59" s="110"/>
      <c r="S59" s="236">
        <v>35000</v>
      </c>
    </row>
    <row r="60" spans="7:19" x14ac:dyDescent="0.25">
      <c r="G60" s="109" t="s">
        <v>276</v>
      </c>
      <c r="H60" s="112">
        <v>5512</v>
      </c>
      <c r="J60" s="110">
        <v>210000</v>
      </c>
      <c r="K60" s="110">
        <v>210000</v>
      </c>
      <c r="M60" s="110"/>
      <c r="N60" s="110">
        <v>200000</v>
      </c>
      <c r="O60" s="110">
        <f>'Rozpocet 2018_wk'!U55</f>
        <v>200000</v>
      </c>
      <c r="R60" s="110"/>
      <c r="S60" s="235">
        <v>1645000</v>
      </c>
    </row>
    <row r="61" spans="7:19" x14ac:dyDescent="0.25">
      <c r="G61" s="109" t="s">
        <v>277</v>
      </c>
      <c r="H61" s="112">
        <v>6112</v>
      </c>
      <c r="J61" s="110"/>
      <c r="K61" s="110"/>
      <c r="M61" s="110"/>
      <c r="N61" s="110"/>
      <c r="O61" s="110"/>
      <c r="R61" s="110"/>
      <c r="S61" s="235">
        <v>1270000</v>
      </c>
    </row>
    <row r="62" spans="7:19" x14ac:dyDescent="0.25">
      <c r="G62" s="109" t="s">
        <v>278</v>
      </c>
      <c r="H62" s="112" t="s">
        <v>62</v>
      </c>
      <c r="J62" s="110"/>
      <c r="K62" s="110">
        <v>40000</v>
      </c>
      <c r="L62" s="104" t="s">
        <v>63</v>
      </c>
      <c r="M62" s="110"/>
      <c r="N62" s="110">
        <v>40000</v>
      </c>
      <c r="O62" s="110">
        <f>'Rozpocet 2018_wk'!U57</f>
        <v>80000</v>
      </c>
      <c r="Q62" s="104" t="s">
        <v>236</v>
      </c>
      <c r="R62" s="110"/>
      <c r="S62" s="235">
        <v>27000</v>
      </c>
    </row>
    <row r="63" spans="7:19" x14ac:dyDescent="0.25">
      <c r="G63" s="109" t="s">
        <v>279</v>
      </c>
      <c r="H63" s="112">
        <v>6171</v>
      </c>
      <c r="J63" s="110">
        <v>2646200</v>
      </c>
      <c r="K63" s="110">
        <v>2914000</v>
      </c>
      <c r="L63" s="104" t="s">
        <v>61</v>
      </c>
      <c r="M63" s="110"/>
      <c r="N63" s="110">
        <f>1015000+1900000</f>
        <v>2915000</v>
      </c>
      <c r="O63" s="110">
        <f>'Rozpocet 2018_wk'!U56</f>
        <v>3000000</v>
      </c>
      <c r="Q63" s="104" t="s">
        <v>237</v>
      </c>
      <c r="R63" s="110"/>
      <c r="S63" s="235">
        <v>3694000</v>
      </c>
    </row>
    <row r="64" spans="7:19" x14ac:dyDescent="0.25">
      <c r="G64" s="109" t="s">
        <v>64</v>
      </c>
      <c r="H64" s="112">
        <v>6310</v>
      </c>
      <c r="J64" s="110">
        <v>90000</v>
      </c>
      <c r="K64" s="110">
        <v>101000</v>
      </c>
      <c r="L64" s="110"/>
      <c r="M64" s="110"/>
      <c r="N64" s="110">
        <v>100000</v>
      </c>
      <c r="O64" s="110">
        <f>'Rozpocet 2018_wk'!U58</f>
        <v>100000</v>
      </c>
      <c r="Q64" s="104" t="str">
        <f>'Rozpocet 2018_wk'!X58</f>
        <v>80k pojisteni a 20k banky</v>
      </c>
      <c r="R64" s="110"/>
      <c r="S64" s="235">
        <v>10000</v>
      </c>
    </row>
    <row r="65" spans="7:34" x14ac:dyDescent="0.25">
      <c r="G65" s="109" t="s">
        <v>280</v>
      </c>
      <c r="H65" s="112">
        <v>6320</v>
      </c>
      <c r="J65" s="110"/>
      <c r="K65" s="110"/>
      <c r="L65" s="110"/>
      <c r="M65" s="110"/>
      <c r="N65" s="110"/>
      <c r="O65" s="110"/>
      <c r="R65" s="110"/>
      <c r="S65" s="235">
        <v>120000</v>
      </c>
    </row>
    <row r="66" spans="7:34" x14ac:dyDescent="0.25">
      <c r="G66" s="109" t="s">
        <v>281</v>
      </c>
      <c r="H66" s="112">
        <v>6330</v>
      </c>
      <c r="J66" s="110"/>
      <c r="K66" s="110"/>
      <c r="L66" s="110"/>
      <c r="M66" s="110"/>
      <c r="N66" s="110"/>
      <c r="O66" s="110"/>
      <c r="R66" s="110"/>
      <c r="S66" s="235">
        <v>140000</v>
      </c>
    </row>
    <row r="67" spans="7:34" s="227" customFormat="1" ht="20.25" x14ac:dyDescent="0.3">
      <c r="G67" s="109" t="s">
        <v>282</v>
      </c>
      <c r="H67" s="112">
        <v>6399</v>
      </c>
      <c r="I67" s="104"/>
      <c r="J67" s="104"/>
      <c r="K67" s="104"/>
      <c r="L67" s="104"/>
      <c r="M67" s="104"/>
      <c r="N67" s="110"/>
      <c r="O67" s="110"/>
      <c r="P67" s="104"/>
      <c r="Q67" s="104"/>
      <c r="R67" s="104"/>
      <c r="S67" s="236">
        <v>600000</v>
      </c>
      <c r="T67" s="195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</row>
    <row r="68" spans="7:34" x14ac:dyDescent="0.25">
      <c r="J68" s="110"/>
      <c r="K68" s="110"/>
      <c r="L68" s="110"/>
      <c r="M68" s="110"/>
      <c r="N68" s="110"/>
      <c r="Q68" s="110"/>
      <c r="R68" s="110"/>
      <c r="S68" s="235"/>
    </row>
    <row r="69" spans="7:34" s="227" customFormat="1" ht="20.25" x14ac:dyDescent="0.3">
      <c r="G69" s="226" t="s">
        <v>66</v>
      </c>
      <c r="H69" s="232"/>
      <c r="J69" s="233">
        <f>SUM(J36:J66)</f>
        <v>13203950</v>
      </c>
      <c r="K69" s="233">
        <f>SUM(K36:K64)</f>
        <v>15552000</v>
      </c>
      <c r="L69" s="233"/>
      <c r="M69" s="233"/>
      <c r="N69" s="233">
        <f>SUM(N36:N66)</f>
        <v>9490000</v>
      </c>
      <c r="O69" s="233">
        <f>SUM(O36:O66)</f>
        <v>11550000</v>
      </c>
      <c r="P69" s="229"/>
      <c r="Q69" s="233"/>
      <c r="R69" s="233"/>
      <c r="S69" s="237">
        <f>SUM(S36:S68)</f>
        <v>23790000</v>
      </c>
      <c r="T69" s="231"/>
    </row>
    <row r="70" spans="7:34" x14ac:dyDescent="0.25">
      <c r="O70" s="113">
        <f>'Rozpocet 2018_wk'!U61-O69</f>
        <v>15000</v>
      </c>
    </row>
    <row r="71" spans="7:34" ht="20.25" x14ac:dyDescent="0.3">
      <c r="G71" s="227" t="s">
        <v>67</v>
      </c>
      <c r="H71" s="232"/>
      <c r="I71" s="227"/>
      <c r="J71" s="229">
        <v>-4597950</v>
      </c>
      <c r="K71" s="229">
        <f>K28-K69</f>
        <v>-5177000</v>
      </c>
      <c r="L71" s="229"/>
      <c r="M71" s="229"/>
      <c r="N71" s="229">
        <f>N28-N69</f>
        <v>-85000</v>
      </c>
      <c r="O71" s="229">
        <f>O28-O69</f>
        <v>-635000</v>
      </c>
      <c r="P71" s="227"/>
      <c r="Q71" s="229"/>
      <c r="R71" s="229"/>
      <c r="S71" s="234" t="str">
        <f>IMSUB(S28,S69)</f>
        <v>-9990000</v>
      </c>
      <c r="T71" s="231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</row>
    <row r="72" spans="7:34" x14ac:dyDescent="0.25">
      <c r="G72" s="109"/>
      <c r="H72" s="109"/>
      <c r="I72" s="109"/>
      <c r="J72" s="109"/>
      <c r="K72" s="109"/>
      <c r="L72" s="109"/>
      <c r="M72" s="109"/>
      <c r="N72" s="109"/>
      <c r="Q72" s="109"/>
      <c r="R72" s="109"/>
      <c r="S72" s="109"/>
    </row>
    <row r="73" spans="7:34" x14ac:dyDescent="0.25">
      <c r="G73" s="109"/>
      <c r="H73" s="109"/>
      <c r="I73" s="109"/>
      <c r="J73" s="110">
        <f>J69+J71</f>
        <v>8606000</v>
      </c>
      <c r="K73" s="110">
        <f>K69+K71</f>
        <v>10375000</v>
      </c>
      <c r="L73" s="110">
        <f>'[2]Prijmy 2016'!N43*1000-K73</f>
        <v>120000</v>
      </c>
      <c r="M73" s="110"/>
      <c r="N73" s="110">
        <f>N69+N71</f>
        <v>9405000</v>
      </c>
      <c r="O73" s="110">
        <f>O69+O71</f>
        <v>10915000</v>
      </c>
      <c r="Q73" s="110"/>
      <c r="R73" s="110"/>
      <c r="S73" s="110"/>
    </row>
    <row r="74" spans="7:34" x14ac:dyDescent="0.25">
      <c r="J74" s="115">
        <f>SUM(J36:J64)+J71</f>
        <v>8606000</v>
      </c>
      <c r="K74" s="115">
        <f>K73-K28</f>
        <v>0</v>
      </c>
      <c r="L74" s="115"/>
      <c r="M74" s="115"/>
      <c r="N74" s="115"/>
      <c r="Q74" s="115"/>
      <c r="R74" s="115"/>
      <c r="S74" s="115"/>
    </row>
  </sheetData>
  <pageMargins left="0.70866141732283472" right="0.70866141732283472" top="0.78740157480314965" bottom="0.78740157480314965" header="0.31496062992125984" footer="0.31496062992125984"/>
  <pageSetup paperSize="9" scale="68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8" sqref="E58"/>
    </sheetView>
  </sheetViews>
  <sheetFormatPr defaultColWidth="9.140625" defaultRowHeight="12.75" x14ac:dyDescent="0.2"/>
  <cols>
    <col min="1" max="1" width="31.140625" style="167" customWidth="1"/>
    <col min="2" max="2" width="6.28515625" style="167" customWidth="1"/>
    <col min="3" max="3" width="14.42578125" style="167" customWidth="1"/>
    <col min="4" max="4" width="16.28515625" style="37" customWidth="1"/>
    <col min="5" max="5" width="16" style="37" customWidth="1"/>
    <col min="6" max="6" width="14.7109375" style="37" customWidth="1"/>
    <col min="7" max="7" width="14.42578125" style="43" customWidth="1"/>
    <col min="8" max="8" width="13" style="37" customWidth="1"/>
    <col min="9" max="10" width="13.28515625" style="37" customWidth="1"/>
    <col min="11" max="11" width="13" style="37" customWidth="1"/>
    <col min="12" max="13" width="14.7109375" style="37" customWidth="1"/>
    <col min="14" max="14" width="12.7109375" style="37" customWidth="1"/>
    <col min="15" max="15" width="13.28515625" style="37" customWidth="1"/>
    <col min="16" max="16" width="14.28515625" style="37" customWidth="1"/>
    <col min="17" max="17" width="13.7109375" style="37" customWidth="1"/>
    <col min="18" max="18" width="11.42578125" style="37" customWidth="1"/>
    <col min="19" max="19" width="14.28515625" style="37" customWidth="1"/>
    <col min="20" max="20" width="13.28515625" style="37" customWidth="1"/>
    <col min="21" max="21" width="13.7109375" style="37" customWidth="1"/>
    <col min="22" max="22" width="11.42578125" style="37" customWidth="1"/>
    <col min="23" max="23" width="14.7109375" style="37" customWidth="1"/>
    <col min="24" max="24" width="12.28515625" style="37" customWidth="1"/>
    <col min="25" max="25" width="18.28515625" style="37" customWidth="1"/>
    <col min="26" max="26" width="14.42578125" style="37" customWidth="1"/>
    <col min="27" max="28" width="11.42578125" style="37" customWidth="1"/>
    <col min="29" max="29" width="15.42578125" style="37" customWidth="1"/>
    <col min="30" max="30" width="12" style="37" customWidth="1"/>
    <col min="31" max="31" width="14.7109375" style="37" customWidth="1"/>
    <col min="32" max="32" width="13.140625" style="37" customWidth="1"/>
    <col min="33" max="33" width="17.140625" style="43" customWidth="1"/>
    <col min="34" max="37" width="11.42578125" style="37" customWidth="1"/>
    <col min="38" max="16384" width="9.140625" style="37"/>
  </cols>
  <sheetData>
    <row r="1" spans="1:37" ht="23.45" customHeight="1" x14ac:dyDescent="0.2">
      <c r="A1" s="166" t="s">
        <v>144</v>
      </c>
      <c r="C1" s="168"/>
      <c r="G1" s="39"/>
      <c r="I1" s="38"/>
      <c r="J1" s="40"/>
      <c r="K1" s="40"/>
      <c r="L1" s="41" t="s">
        <v>145</v>
      </c>
      <c r="M1" s="41"/>
      <c r="Z1" s="42">
        <f>Z64+AC64+X51</f>
        <v>4132</v>
      </c>
      <c r="AG1" s="84">
        <f>'Rozpocet 2019'!S28</f>
        <v>13800000</v>
      </c>
      <c r="AK1" s="37">
        <v>0</v>
      </c>
    </row>
    <row r="2" spans="1:37" ht="68.45" customHeight="1" thickBot="1" x14ac:dyDescent="0.25">
      <c r="A2" s="238" t="s">
        <v>146</v>
      </c>
      <c r="B2" s="240" t="s">
        <v>104</v>
      </c>
      <c r="C2" s="169" t="s">
        <v>74</v>
      </c>
      <c r="D2" s="165" t="s">
        <v>75</v>
      </c>
      <c r="E2" s="165" t="s">
        <v>76</v>
      </c>
      <c r="F2" s="165" t="s">
        <v>77</v>
      </c>
      <c r="G2" s="188" t="s">
        <v>78</v>
      </c>
      <c r="H2" s="189" t="s">
        <v>79</v>
      </c>
      <c r="I2" s="165" t="s">
        <v>80</v>
      </c>
      <c r="J2" s="165" t="s">
        <v>81</v>
      </c>
      <c r="K2" s="190" t="s">
        <v>147</v>
      </c>
      <c r="L2" s="194" t="s">
        <v>45</v>
      </c>
      <c r="M2" s="194" t="e">
        <f>#REF!</f>
        <v>#REF!</v>
      </c>
      <c r="N2" s="165" t="s">
        <v>46</v>
      </c>
      <c r="O2" s="192" t="s">
        <v>82</v>
      </c>
      <c r="P2" s="192" t="s">
        <v>83</v>
      </c>
      <c r="Q2" s="193" t="s">
        <v>84</v>
      </c>
      <c r="R2" s="194" t="s">
        <v>85</v>
      </c>
      <c r="S2" s="193" t="s">
        <v>216</v>
      </c>
      <c r="T2" s="194" t="s">
        <v>148</v>
      </c>
      <c r="U2" s="165" t="s">
        <v>86</v>
      </c>
      <c r="V2" s="190" t="s">
        <v>149</v>
      </c>
      <c r="W2" s="191" t="e">
        <f>#REF!</f>
        <v>#REF!</v>
      </c>
      <c r="X2" s="194" t="s">
        <v>246</v>
      </c>
      <c r="Y2" s="165" t="s">
        <v>58</v>
      </c>
      <c r="Z2" s="165" t="s">
        <v>87</v>
      </c>
      <c r="AA2" s="190" t="s">
        <v>88</v>
      </c>
      <c r="AB2" s="190" t="s">
        <v>253</v>
      </c>
      <c r="AC2" s="165" t="s">
        <v>89</v>
      </c>
      <c r="AD2" s="193" t="s">
        <v>108</v>
      </c>
      <c r="AE2" s="193" t="s">
        <v>150</v>
      </c>
      <c r="AF2" s="205" t="s">
        <v>251</v>
      </c>
      <c r="AG2" s="44" t="s">
        <v>90</v>
      </c>
    </row>
    <row r="3" spans="1:37" ht="13.5" thickBot="1" x14ac:dyDescent="0.25">
      <c r="A3" s="239"/>
      <c r="B3" s="241"/>
      <c r="C3" s="208">
        <v>1031</v>
      </c>
      <c r="D3" s="208">
        <v>2141</v>
      </c>
      <c r="E3" s="208">
        <v>2219</v>
      </c>
      <c r="F3" s="208">
        <v>2310</v>
      </c>
      <c r="G3" s="208">
        <v>2321</v>
      </c>
      <c r="H3" s="208">
        <v>3113</v>
      </c>
      <c r="I3" s="208">
        <v>3314</v>
      </c>
      <c r="J3" s="208">
        <v>3319</v>
      </c>
      <c r="K3" s="208">
        <v>3322</v>
      </c>
      <c r="L3" s="208">
        <v>3326</v>
      </c>
      <c r="M3" s="208">
        <v>3341</v>
      </c>
      <c r="N3" s="208">
        <v>3399</v>
      </c>
      <c r="O3" s="208">
        <v>3419</v>
      </c>
      <c r="P3" s="208">
        <v>3612</v>
      </c>
      <c r="Q3" s="208">
        <v>3631</v>
      </c>
      <c r="R3" s="208">
        <v>3632</v>
      </c>
      <c r="S3" s="208">
        <v>3636</v>
      </c>
      <c r="T3" s="208">
        <v>3639</v>
      </c>
      <c r="U3" s="208">
        <v>3722</v>
      </c>
      <c r="V3" s="208">
        <v>3726</v>
      </c>
      <c r="W3" s="208">
        <v>3744</v>
      </c>
      <c r="X3" s="208">
        <v>3745</v>
      </c>
      <c r="Y3" s="208">
        <v>5512</v>
      </c>
      <c r="Z3" s="208">
        <v>6112</v>
      </c>
      <c r="AA3" s="164">
        <v>6115</v>
      </c>
      <c r="AB3" s="164">
        <v>6117</v>
      </c>
      <c r="AC3" s="164">
        <v>6171</v>
      </c>
      <c r="AD3" s="164">
        <v>6310</v>
      </c>
      <c r="AE3" s="164">
        <v>6320</v>
      </c>
      <c r="AF3" s="215">
        <v>6330</v>
      </c>
      <c r="AG3" s="45"/>
    </row>
    <row r="4" spans="1:37" ht="17.100000000000001" customHeight="1" x14ac:dyDescent="0.2">
      <c r="A4" s="170" t="s">
        <v>151</v>
      </c>
      <c r="B4" s="170">
        <v>5011</v>
      </c>
      <c r="C4" s="171"/>
      <c r="D4" s="47"/>
      <c r="E4" s="47"/>
      <c r="F4" s="47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>
        <v>200</v>
      </c>
      <c r="U4" s="50"/>
      <c r="V4" s="50"/>
      <c r="W4" s="50"/>
      <c r="X4" s="50"/>
      <c r="Y4" s="50"/>
      <c r="Z4" s="50"/>
      <c r="AA4" s="50"/>
      <c r="AB4" s="50"/>
      <c r="AC4" s="50">
        <v>880</v>
      </c>
      <c r="AD4" s="47"/>
      <c r="AE4" s="47"/>
      <c r="AF4" s="198"/>
      <c r="AG4" s="51">
        <f>SUM(C4:AE4)</f>
        <v>1080</v>
      </c>
      <c r="AI4" s="37" t="s">
        <v>93</v>
      </c>
    </row>
    <row r="5" spans="1:37" ht="17.100000000000001" customHeight="1" x14ac:dyDescent="0.2">
      <c r="A5" s="172" t="s">
        <v>247</v>
      </c>
      <c r="B5" s="170">
        <v>5019</v>
      </c>
      <c r="C5" s="171"/>
      <c r="D5" s="47"/>
      <c r="E5" s="47"/>
      <c r="F5" s="47"/>
      <c r="G5" s="48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213">
        <v>7</v>
      </c>
      <c r="Z5" s="50"/>
      <c r="AA5" s="50"/>
      <c r="AB5" s="50">
        <v>1</v>
      </c>
      <c r="AC5" s="50"/>
      <c r="AD5" s="47"/>
      <c r="AE5" s="47"/>
      <c r="AF5" s="198"/>
      <c r="AG5" s="51">
        <f>SUM(C5:AE5)</f>
        <v>8</v>
      </c>
    </row>
    <row r="6" spans="1:37" ht="17.100000000000001" customHeight="1" x14ac:dyDescent="0.2">
      <c r="A6" s="170" t="s">
        <v>152</v>
      </c>
      <c r="B6" s="170">
        <v>5021</v>
      </c>
      <c r="C6" s="170"/>
      <c r="D6" s="46"/>
      <c r="E6" s="46"/>
      <c r="F6" s="46"/>
      <c r="G6" s="52">
        <v>40</v>
      </c>
      <c r="H6" s="53"/>
      <c r="I6" s="54">
        <v>8</v>
      </c>
      <c r="J6" s="54">
        <v>10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>
        <v>36</v>
      </c>
      <c r="AC6" s="54">
        <v>20</v>
      </c>
      <c r="AD6" s="46"/>
      <c r="AE6" s="46"/>
      <c r="AF6" s="199"/>
      <c r="AG6" s="51">
        <f>SUM(C6:AE6)</f>
        <v>114</v>
      </c>
      <c r="AJ6" s="37">
        <v>11000</v>
      </c>
      <c r="AK6" s="37" t="s">
        <v>153</v>
      </c>
    </row>
    <row r="7" spans="1:37" ht="17.100000000000001" customHeight="1" x14ac:dyDescent="0.2">
      <c r="A7" s="172" t="s">
        <v>154</v>
      </c>
      <c r="B7" s="170">
        <v>5023</v>
      </c>
      <c r="C7" s="170"/>
      <c r="D7" s="46"/>
      <c r="E7" s="46"/>
      <c r="F7" s="46"/>
      <c r="G7" s="52"/>
      <c r="H7" s="53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214">
        <v>1000</v>
      </c>
      <c r="AA7" s="54"/>
      <c r="AB7" s="54"/>
      <c r="AC7" s="54"/>
      <c r="AD7" s="46"/>
      <c r="AE7" s="46"/>
      <c r="AF7" s="199"/>
      <c r="AG7" s="51">
        <f>SUM(C7:AE7)</f>
        <v>1000</v>
      </c>
      <c r="AJ7" s="43">
        <v>5000</v>
      </c>
      <c r="AK7" s="37" t="s">
        <v>155</v>
      </c>
    </row>
    <row r="8" spans="1:37" ht="17.100000000000001" customHeight="1" x14ac:dyDescent="0.2">
      <c r="A8" s="170" t="s">
        <v>156</v>
      </c>
      <c r="B8" s="170">
        <v>5031</v>
      </c>
      <c r="C8" s="170"/>
      <c r="D8" s="46"/>
      <c r="E8" s="46"/>
      <c r="F8" s="46"/>
      <c r="G8" s="52"/>
      <c r="H8" s="53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>
        <v>50</v>
      </c>
      <c r="U8" s="54"/>
      <c r="V8" s="54"/>
      <c r="W8" s="54"/>
      <c r="X8" s="54"/>
      <c r="Y8" s="54"/>
      <c r="Z8" s="54">
        <v>140</v>
      </c>
      <c r="AA8" s="54"/>
      <c r="AB8" s="54"/>
      <c r="AC8" s="98">
        <v>226</v>
      </c>
      <c r="AD8" s="46"/>
      <c r="AE8" s="46"/>
      <c r="AF8" s="199"/>
      <c r="AG8" s="51">
        <f>SUM(C8:AE8)</f>
        <v>416</v>
      </c>
      <c r="AJ8" s="43">
        <v>8500</v>
      </c>
      <c r="AK8" s="37" t="s">
        <v>157</v>
      </c>
    </row>
    <row r="9" spans="1:37" ht="17.100000000000001" customHeight="1" x14ac:dyDescent="0.2">
      <c r="A9" s="170" t="s">
        <v>158</v>
      </c>
      <c r="B9" s="170">
        <v>5032</v>
      </c>
      <c r="C9" s="170"/>
      <c r="D9" s="46"/>
      <c r="E9" s="46"/>
      <c r="F9" s="46"/>
      <c r="G9" s="52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>
        <v>18</v>
      </c>
      <c r="U9" s="54"/>
      <c r="V9" s="54"/>
      <c r="W9" s="54"/>
      <c r="X9" s="54"/>
      <c r="Y9" s="54"/>
      <c r="Z9" s="54">
        <v>95</v>
      </c>
      <c r="AA9" s="54"/>
      <c r="AB9" s="54"/>
      <c r="AC9" s="54">
        <v>85</v>
      </c>
      <c r="AD9" s="46"/>
      <c r="AE9" s="46"/>
      <c r="AF9" s="199"/>
      <c r="AG9" s="51">
        <f t="shared" ref="AG9:AG28" si="0">SUM(C9:AE9)</f>
        <v>198</v>
      </c>
      <c r="AJ9" s="43">
        <v>34726</v>
      </c>
      <c r="AK9" s="37" t="s">
        <v>159</v>
      </c>
    </row>
    <row r="10" spans="1:37" ht="17.100000000000001" customHeight="1" x14ac:dyDescent="0.2">
      <c r="A10" s="172" t="s">
        <v>160</v>
      </c>
      <c r="B10" s="170">
        <v>5038</v>
      </c>
      <c r="C10" s="170"/>
      <c r="D10" s="46"/>
      <c r="E10" s="46"/>
      <c r="F10" s="46"/>
      <c r="G10" s="52"/>
      <c r="H10" s="53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>
        <v>12</v>
      </c>
      <c r="AD10" s="46"/>
      <c r="AE10" s="46"/>
      <c r="AF10" s="199"/>
      <c r="AG10" s="51">
        <f t="shared" si="0"/>
        <v>12</v>
      </c>
      <c r="AJ10" s="43">
        <v>2024</v>
      </c>
      <c r="AK10" s="37" t="s">
        <v>161</v>
      </c>
    </row>
    <row r="11" spans="1:37" ht="17.100000000000001" customHeight="1" x14ac:dyDescent="0.2">
      <c r="A11" s="172" t="s">
        <v>252</v>
      </c>
      <c r="B11" s="170">
        <v>5039</v>
      </c>
      <c r="C11" s="170"/>
      <c r="D11" s="46"/>
      <c r="E11" s="46"/>
      <c r="F11" s="46"/>
      <c r="G11" s="52"/>
      <c r="H11" s="53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>
        <v>1</v>
      </c>
      <c r="Z11" s="54"/>
      <c r="AA11" s="54"/>
      <c r="AB11" s="54"/>
      <c r="AC11" s="54"/>
      <c r="AD11" s="46"/>
      <c r="AE11" s="46"/>
      <c r="AF11" s="199"/>
      <c r="AG11" s="51"/>
      <c r="AJ11" s="43"/>
    </row>
    <row r="12" spans="1:37" ht="17.100000000000001" customHeight="1" x14ac:dyDescent="0.2">
      <c r="A12" s="172" t="s">
        <v>214</v>
      </c>
      <c r="B12" s="170">
        <v>5041</v>
      </c>
      <c r="C12" s="170"/>
      <c r="D12" s="46"/>
      <c r="E12" s="46"/>
      <c r="F12" s="46"/>
      <c r="G12" s="52"/>
      <c r="H12" s="53"/>
      <c r="I12" s="54"/>
      <c r="J12" s="54"/>
      <c r="K12" s="54"/>
      <c r="L12" s="54"/>
      <c r="M12" s="54">
        <v>3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>
        <v>3</v>
      </c>
      <c r="AD12" s="46"/>
      <c r="AE12" s="46"/>
      <c r="AF12" s="199"/>
      <c r="AG12" s="51">
        <f t="shared" si="0"/>
        <v>6</v>
      </c>
      <c r="AJ12" s="43"/>
    </row>
    <row r="13" spans="1:37" ht="17.100000000000001" customHeight="1" x14ac:dyDescent="0.2">
      <c r="A13" s="172" t="s">
        <v>162</v>
      </c>
      <c r="B13" s="170">
        <v>5132</v>
      </c>
      <c r="C13" s="173">
        <v>20</v>
      </c>
      <c r="D13" s="46"/>
      <c r="E13" s="46"/>
      <c r="F13" s="46"/>
      <c r="G13" s="52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>
        <v>15</v>
      </c>
      <c r="U13" s="54"/>
      <c r="V13" s="54"/>
      <c r="W13" s="54"/>
      <c r="X13" s="54"/>
      <c r="Y13" s="54"/>
      <c r="Z13" s="54"/>
      <c r="AA13" s="54"/>
      <c r="AB13" s="54"/>
      <c r="AC13" s="54">
        <v>10</v>
      </c>
      <c r="AD13" s="46"/>
      <c r="AE13" s="46"/>
      <c r="AF13" s="199"/>
      <c r="AG13" s="51">
        <f t="shared" si="0"/>
        <v>45</v>
      </c>
      <c r="AJ13" s="43">
        <v>16232</v>
      </c>
      <c r="AK13" s="37" t="s">
        <v>163</v>
      </c>
    </row>
    <row r="14" spans="1:37" ht="17.100000000000001" customHeight="1" x14ac:dyDescent="0.2">
      <c r="A14" s="170" t="s">
        <v>164</v>
      </c>
      <c r="B14" s="170">
        <v>5136</v>
      </c>
      <c r="C14" s="170"/>
      <c r="D14" s="46"/>
      <c r="E14" s="46"/>
      <c r="F14" s="46"/>
      <c r="G14" s="52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>
        <v>3</v>
      </c>
      <c r="AD14" s="46"/>
      <c r="AE14" s="46"/>
      <c r="AF14" s="199"/>
      <c r="AG14" s="51">
        <f t="shared" si="0"/>
        <v>3</v>
      </c>
      <c r="AJ14" s="43">
        <v>3500</v>
      </c>
      <c r="AK14" s="37" t="s">
        <v>165</v>
      </c>
    </row>
    <row r="15" spans="1:37" ht="17.100000000000001" customHeight="1" x14ac:dyDescent="0.2">
      <c r="A15" s="170" t="s">
        <v>166</v>
      </c>
      <c r="B15" s="170">
        <v>5137</v>
      </c>
      <c r="C15" s="173">
        <v>20</v>
      </c>
      <c r="D15" s="173">
        <v>0</v>
      </c>
      <c r="E15" s="46"/>
      <c r="F15" s="46"/>
      <c r="G15" s="52"/>
      <c r="H15" s="53"/>
      <c r="I15" s="54"/>
      <c r="J15" s="54">
        <v>30</v>
      </c>
      <c r="K15" s="54"/>
      <c r="L15" s="54"/>
      <c r="M15" s="54"/>
      <c r="N15" s="54"/>
      <c r="O15" s="54">
        <v>6</v>
      </c>
      <c r="P15" s="54"/>
      <c r="Q15" s="54"/>
      <c r="R15" s="54"/>
      <c r="S15" s="54"/>
      <c r="T15" s="54">
        <v>2</v>
      </c>
      <c r="U15" s="54"/>
      <c r="V15" s="54"/>
      <c r="W15" s="54"/>
      <c r="X15" s="54"/>
      <c r="Y15" s="54">
        <v>20</v>
      </c>
      <c r="Z15" s="54"/>
      <c r="AA15" s="54"/>
      <c r="AB15" s="54">
        <v>7</v>
      </c>
      <c r="AC15" s="54">
        <v>100</v>
      </c>
      <c r="AD15" s="46"/>
      <c r="AE15" s="46"/>
      <c r="AF15" s="199"/>
      <c r="AG15" s="51">
        <f t="shared" si="0"/>
        <v>185</v>
      </c>
      <c r="AJ15" s="43">
        <f>SUM(AJ6:AJ14)</f>
        <v>80982</v>
      </c>
    </row>
    <row r="16" spans="1:37" ht="17.100000000000001" customHeight="1" x14ac:dyDescent="0.2">
      <c r="A16" s="170" t="s">
        <v>167</v>
      </c>
      <c r="B16" s="170">
        <v>5139</v>
      </c>
      <c r="C16" s="173">
        <v>150</v>
      </c>
      <c r="D16" s="46"/>
      <c r="E16" s="46"/>
      <c r="F16" s="54">
        <v>10</v>
      </c>
      <c r="G16" s="52">
        <v>10</v>
      </c>
      <c r="H16" s="53"/>
      <c r="I16" s="54">
        <v>7</v>
      </c>
      <c r="J16" s="54">
        <v>70</v>
      </c>
      <c r="K16" s="54"/>
      <c r="L16" s="54"/>
      <c r="M16" s="54"/>
      <c r="N16" s="54"/>
      <c r="O16" s="54">
        <v>4</v>
      </c>
      <c r="P16" s="54"/>
      <c r="Q16" s="54"/>
      <c r="R16" s="54"/>
      <c r="S16" s="54"/>
      <c r="T16" s="54">
        <v>4</v>
      </c>
      <c r="U16" s="54"/>
      <c r="V16" s="54"/>
      <c r="W16" s="54"/>
      <c r="X16" s="54"/>
      <c r="Y16" s="54">
        <v>10</v>
      </c>
      <c r="Z16" s="54"/>
      <c r="AA16" s="54"/>
      <c r="AB16" s="54">
        <v>5</v>
      </c>
      <c r="AC16" s="54">
        <v>100</v>
      </c>
      <c r="AD16" s="46"/>
      <c r="AE16" s="46"/>
      <c r="AF16" s="199"/>
      <c r="AG16" s="51">
        <f t="shared" si="0"/>
        <v>370</v>
      </c>
    </row>
    <row r="17" spans="1:36" ht="17.100000000000001" customHeight="1" x14ac:dyDescent="0.2">
      <c r="A17" s="170" t="s">
        <v>168</v>
      </c>
      <c r="B17" s="170">
        <v>5141</v>
      </c>
      <c r="C17" s="170"/>
      <c r="D17" s="46"/>
      <c r="E17" s="46"/>
      <c r="F17" s="54"/>
      <c r="G17" s="52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46"/>
      <c r="AE17" s="46"/>
      <c r="AF17" s="199"/>
      <c r="AG17" s="51">
        <f t="shared" si="0"/>
        <v>0</v>
      </c>
    </row>
    <row r="18" spans="1:36" ht="17.100000000000001" customHeight="1" x14ac:dyDescent="0.2">
      <c r="A18" s="170" t="s">
        <v>169</v>
      </c>
      <c r="B18" s="170">
        <v>5151</v>
      </c>
      <c r="C18" s="170"/>
      <c r="D18" s="54">
        <v>4</v>
      </c>
      <c r="E18" s="46"/>
      <c r="F18" s="54"/>
      <c r="G18" s="52">
        <v>10</v>
      </c>
      <c r="H18" s="53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>
        <v>15</v>
      </c>
      <c r="Z18" s="54"/>
      <c r="AA18" s="54"/>
      <c r="AB18" s="54"/>
      <c r="AC18" s="54">
        <v>18</v>
      </c>
      <c r="AD18" s="46"/>
      <c r="AE18" s="46"/>
      <c r="AF18" s="199"/>
      <c r="AG18" s="51">
        <f t="shared" si="0"/>
        <v>47</v>
      </c>
    </row>
    <row r="19" spans="1:36" ht="17.100000000000001" customHeight="1" x14ac:dyDescent="0.2">
      <c r="A19" s="170" t="s">
        <v>91</v>
      </c>
      <c r="B19" s="170">
        <v>5153</v>
      </c>
      <c r="C19" s="170"/>
      <c r="D19" s="54"/>
      <c r="E19" s="46"/>
      <c r="F19" s="54"/>
      <c r="G19" s="52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>
        <v>25</v>
      </c>
      <c r="Z19" s="54"/>
      <c r="AA19" s="54"/>
      <c r="AB19" s="54"/>
      <c r="AC19" s="54">
        <v>100</v>
      </c>
      <c r="AD19" s="46"/>
      <c r="AE19" s="46"/>
      <c r="AF19" s="199"/>
      <c r="AG19" s="51">
        <f t="shared" si="0"/>
        <v>125</v>
      </c>
    </row>
    <row r="20" spans="1:36" ht="17.100000000000001" customHeight="1" x14ac:dyDescent="0.2">
      <c r="A20" s="170" t="s">
        <v>170</v>
      </c>
      <c r="B20" s="170">
        <v>5154</v>
      </c>
      <c r="C20" s="170"/>
      <c r="D20" s="54">
        <v>25</v>
      </c>
      <c r="E20" s="46"/>
      <c r="F20" s="54"/>
      <c r="G20" s="52">
        <v>150</v>
      </c>
      <c r="H20" s="53"/>
      <c r="I20" s="54"/>
      <c r="J20" s="54"/>
      <c r="K20" s="54"/>
      <c r="L20" s="54"/>
      <c r="M20" s="54"/>
      <c r="N20" s="54"/>
      <c r="O20" s="54"/>
      <c r="P20" s="54"/>
      <c r="Q20" s="54">
        <v>100</v>
      </c>
      <c r="R20" s="54"/>
      <c r="S20" s="54"/>
      <c r="T20" s="54"/>
      <c r="U20" s="54"/>
      <c r="V20" s="54"/>
      <c r="W20" s="54"/>
      <c r="X20" s="54"/>
      <c r="Y20" s="54">
        <v>25</v>
      </c>
      <c r="Z20" s="54"/>
      <c r="AA20" s="54"/>
      <c r="AB20" s="54"/>
      <c r="AC20" s="54">
        <v>100</v>
      </c>
      <c r="AD20" s="46"/>
      <c r="AE20" s="46"/>
      <c r="AF20" s="199"/>
      <c r="AG20" s="51">
        <f t="shared" si="0"/>
        <v>400</v>
      </c>
      <c r="AJ20" s="37">
        <f>674/823</f>
        <v>0.81895504252733897</v>
      </c>
    </row>
    <row r="21" spans="1:36" ht="17.100000000000001" customHeight="1" x14ac:dyDescent="0.2">
      <c r="A21" s="170" t="s">
        <v>171</v>
      </c>
      <c r="B21" s="170">
        <v>5156</v>
      </c>
      <c r="C21" s="173">
        <v>70</v>
      </c>
      <c r="D21" s="54"/>
      <c r="E21" s="46"/>
      <c r="F21" s="54"/>
      <c r="G21" s="52"/>
      <c r="H21" s="5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>
        <v>6</v>
      </c>
      <c r="U21" s="54"/>
      <c r="V21" s="54">
        <v>15</v>
      </c>
      <c r="W21" s="54"/>
      <c r="X21" s="54"/>
      <c r="Y21" s="54">
        <v>10</v>
      </c>
      <c r="Z21" s="54"/>
      <c r="AA21" s="54"/>
      <c r="AB21" s="54"/>
      <c r="AC21" s="54">
        <v>15</v>
      </c>
      <c r="AD21" s="46"/>
      <c r="AE21" s="46"/>
      <c r="AF21" s="199"/>
      <c r="AG21" s="51">
        <f t="shared" si="0"/>
        <v>116</v>
      </c>
    </row>
    <row r="22" spans="1:36" ht="17.100000000000001" customHeight="1" x14ac:dyDescent="0.2">
      <c r="A22" s="170" t="s">
        <v>172</v>
      </c>
      <c r="B22" s="170">
        <v>5161</v>
      </c>
      <c r="C22" s="170"/>
      <c r="D22" s="54"/>
      <c r="E22" s="46"/>
      <c r="F22" s="54"/>
      <c r="G22" s="52"/>
      <c r="H22" s="53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>
        <v>7</v>
      </c>
      <c r="AD22" s="46"/>
      <c r="AE22" s="46"/>
      <c r="AF22" s="199"/>
      <c r="AG22" s="51">
        <f t="shared" si="0"/>
        <v>7</v>
      </c>
    </row>
    <row r="23" spans="1:36" ht="17.100000000000001" customHeight="1" x14ac:dyDescent="0.2">
      <c r="A23" s="170" t="s">
        <v>173</v>
      </c>
      <c r="B23" s="170">
        <v>5162</v>
      </c>
      <c r="C23" s="170"/>
      <c r="D23" s="54"/>
      <c r="E23" s="46"/>
      <c r="F23" s="54"/>
      <c r="G23" s="52"/>
      <c r="H23" s="53"/>
      <c r="I23" s="54">
        <v>8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>
        <v>3</v>
      </c>
      <c r="Z23" s="54"/>
      <c r="AA23" s="54"/>
      <c r="AB23" s="54"/>
      <c r="AC23" s="54">
        <v>12</v>
      </c>
      <c r="AD23" s="46"/>
      <c r="AE23" s="46"/>
      <c r="AF23" s="199"/>
      <c r="AG23" s="51">
        <f t="shared" si="0"/>
        <v>23</v>
      </c>
    </row>
    <row r="24" spans="1:36" ht="17.100000000000001" customHeight="1" x14ac:dyDescent="0.2">
      <c r="A24" s="170" t="s">
        <v>174</v>
      </c>
      <c r="B24" s="170">
        <v>5163</v>
      </c>
      <c r="C24" s="170"/>
      <c r="D24" s="54"/>
      <c r="E24" s="46"/>
      <c r="F24" s="54"/>
      <c r="G24" s="52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>
        <v>20</v>
      </c>
      <c r="AE24" s="54">
        <v>120</v>
      </c>
      <c r="AF24" s="200"/>
      <c r="AG24" s="51">
        <f t="shared" si="0"/>
        <v>140</v>
      </c>
    </row>
    <row r="25" spans="1:36" ht="17.100000000000001" customHeight="1" x14ac:dyDescent="0.2">
      <c r="A25" s="170" t="s">
        <v>175</v>
      </c>
      <c r="B25" s="170">
        <v>5164</v>
      </c>
      <c r="C25" s="170"/>
      <c r="D25" s="54"/>
      <c r="E25" s="46"/>
      <c r="F25" s="54"/>
      <c r="G25" s="52"/>
      <c r="H25" s="53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>
        <v>15</v>
      </c>
      <c r="AD25" s="54"/>
      <c r="AE25" s="54"/>
      <c r="AF25" s="200"/>
      <c r="AG25" s="51">
        <f t="shared" si="0"/>
        <v>15</v>
      </c>
    </row>
    <row r="26" spans="1:36" ht="17.100000000000001" customHeight="1" x14ac:dyDescent="0.2">
      <c r="A26" s="170" t="s">
        <v>176</v>
      </c>
      <c r="B26" s="170">
        <v>5166</v>
      </c>
      <c r="C26" s="170"/>
      <c r="D26" s="54"/>
      <c r="E26" s="46"/>
      <c r="F26" s="54"/>
      <c r="G26" s="52"/>
      <c r="H26" s="53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200"/>
      <c r="AG26" s="51">
        <f t="shared" si="0"/>
        <v>0</v>
      </c>
    </row>
    <row r="27" spans="1:36" ht="17.100000000000001" customHeight="1" x14ac:dyDescent="0.2">
      <c r="A27" s="170" t="s">
        <v>177</v>
      </c>
      <c r="B27" s="170">
        <v>5167</v>
      </c>
      <c r="C27" s="170"/>
      <c r="D27" s="54"/>
      <c r="E27" s="46"/>
      <c r="F27" s="54"/>
      <c r="G27" s="52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>
        <v>5</v>
      </c>
      <c r="Z27" s="54"/>
      <c r="AA27" s="54"/>
      <c r="AB27" s="54"/>
      <c r="AC27" s="54">
        <v>10</v>
      </c>
      <c r="AD27" s="54"/>
      <c r="AE27" s="54"/>
      <c r="AF27" s="200"/>
      <c r="AG27" s="51">
        <f t="shared" si="0"/>
        <v>15</v>
      </c>
    </row>
    <row r="28" spans="1:36" ht="17.100000000000001" customHeight="1" x14ac:dyDescent="0.2">
      <c r="A28" s="172" t="s">
        <v>178</v>
      </c>
      <c r="B28" s="170">
        <v>5168</v>
      </c>
      <c r="C28" s="170"/>
      <c r="D28" s="54"/>
      <c r="E28" s="46"/>
      <c r="F28" s="54"/>
      <c r="G28" s="52"/>
      <c r="H28" s="5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>
        <v>100</v>
      </c>
      <c r="AD28" s="54"/>
      <c r="AE28" s="54"/>
      <c r="AF28" s="200"/>
      <c r="AG28" s="51">
        <f t="shared" si="0"/>
        <v>100</v>
      </c>
    </row>
    <row r="29" spans="1:36" ht="17.100000000000001" customHeight="1" x14ac:dyDescent="0.2">
      <c r="A29" s="170" t="s">
        <v>179</v>
      </c>
      <c r="B29" s="170">
        <v>5169</v>
      </c>
      <c r="C29" s="173">
        <v>600</v>
      </c>
      <c r="D29" s="54"/>
      <c r="E29" s="54">
        <v>20</v>
      </c>
      <c r="F29" s="54">
        <v>25</v>
      </c>
      <c r="G29" s="52">
        <v>100</v>
      </c>
      <c r="H29" s="53"/>
      <c r="I29" s="54"/>
      <c r="J29" s="54">
        <v>20</v>
      </c>
      <c r="K29" s="54"/>
      <c r="L29" s="54"/>
      <c r="M29" s="54"/>
      <c r="N29" s="54"/>
      <c r="O29" s="54"/>
      <c r="P29" s="54">
        <v>5</v>
      </c>
      <c r="Q29" s="54">
        <v>5</v>
      </c>
      <c r="R29" s="54"/>
      <c r="S29" s="54"/>
      <c r="T29" s="54">
        <v>5</v>
      </c>
      <c r="U29" s="54">
        <v>600</v>
      </c>
      <c r="V29" s="54">
        <v>25</v>
      </c>
      <c r="W29" s="54"/>
      <c r="X29" s="54">
        <v>30</v>
      </c>
      <c r="Y29" s="54">
        <v>15</v>
      </c>
      <c r="Z29" s="54"/>
      <c r="AA29" s="54"/>
      <c r="AB29" s="54">
        <v>1</v>
      </c>
      <c r="AC29" s="54">
        <v>250</v>
      </c>
      <c r="AD29" s="54"/>
      <c r="AE29" s="54"/>
      <c r="AF29" s="200"/>
      <c r="AG29" s="51">
        <f>SUM(C29:AF29)</f>
        <v>1701</v>
      </c>
    </row>
    <row r="30" spans="1:36" ht="17.100000000000001" customHeight="1" x14ac:dyDescent="0.2">
      <c r="A30" s="170" t="s">
        <v>180</v>
      </c>
      <c r="B30" s="170">
        <v>5171</v>
      </c>
      <c r="C30" s="173">
        <v>10</v>
      </c>
      <c r="D30" s="54">
        <v>5</v>
      </c>
      <c r="E30" s="54">
        <v>100</v>
      </c>
      <c r="F30" s="54">
        <v>15</v>
      </c>
      <c r="G30" s="52">
        <v>300</v>
      </c>
      <c r="H30" s="53">
        <v>50</v>
      </c>
      <c r="I30" s="54"/>
      <c r="J30" s="54">
        <v>30</v>
      </c>
      <c r="K30" s="211">
        <v>150</v>
      </c>
      <c r="L30" s="54">
        <v>200</v>
      </c>
      <c r="M30" s="54">
        <v>20</v>
      </c>
      <c r="N30" s="54"/>
      <c r="O30" s="54"/>
      <c r="P30" s="54"/>
      <c r="Q30" s="54">
        <v>20</v>
      </c>
      <c r="R30" s="54"/>
      <c r="S30" s="54"/>
      <c r="T30" s="54"/>
      <c r="U30" s="54"/>
      <c r="V30" s="54"/>
      <c r="W30" s="54"/>
      <c r="X30" s="54"/>
      <c r="Y30" s="54">
        <v>50</v>
      </c>
      <c r="Z30" s="54"/>
      <c r="AA30" s="54"/>
      <c r="AB30" s="54"/>
      <c r="AC30" s="54">
        <v>200</v>
      </c>
      <c r="AD30" s="54"/>
      <c r="AE30" s="54"/>
      <c r="AF30" s="200"/>
      <c r="AG30" s="51">
        <f t="shared" ref="AG30:AG50" si="1">SUM(C30:AF30)</f>
        <v>1150</v>
      </c>
    </row>
    <row r="31" spans="1:36" ht="17.100000000000001" customHeight="1" x14ac:dyDescent="0.2">
      <c r="A31" s="170" t="s">
        <v>181</v>
      </c>
      <c r="B31" s="170">
        <v>5172</v>
      </c>
      <c r="C31" s="170"/>
      <c r="D31" s="46"/>
      <c r="E31" s="46"/>
      <c r="F31" s="54"/>
      <c r="G31" s="52"/>
      <c r="H31" s="5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>
        <v>10</v>
      </c>
      <c r="AD31" s="54"/>
      <c r="AE31" s="54"/>
      <c r="AF31" s="200"/>
      <c r="AG31" s="51">
        <f t="shared" si="1"/>
        <v>10</v>
      </c>
    </row>
    <row r="32" spans="1:36" ht="17.100000000000001" customHeight="1" x14ac:dyDescent="0.2">
      <c r="A32" s="170" t="s">
        <v>182</v>
      </c>
      <c r="B32" s="170">
        <v>5173</v>
      </c>
      <c r="C32" s="170"/>
      <c r="D32" s="46"/>
      <c r="E32" s="46"/>
      <c r="F32" s="54"/>
      <c r="G32" s="52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>
        <v>1</v>
      </c>
      <c r="Z32" s="54"/>
      <c r="AA32" s="54"/>
      <c r="AB32" s="54">
        <v>1</v>
      </c>
      <c r="AC32" s="54">
        <v>50</v>
      </c>
      <c r="AD32" s="54"/>
      <c r="AE32" s="54"/>
      <c r="AF32" s="200"/>
      <c r="AG32" s="51">
        <f t="shared" si="1"/>
        <v>52</v>
      </c>
    </row>
    <row r="33" spans="1:33" ht="17.100000000000001" customHeight="1" x14ac:dyDescent="0.2">
      <c r="A33" s="170" t="s">
        <v>183</v>
      </c>
      <c r="B33" s="170">
        <v>5175</v>
      </c>
      <c r="C33" s="170"/>
      <c r="D33" s="46"/>
      <c r="E33" s="46"/>
      <c r="F33" s="54"/>
      <c r="G33" s="52"/>
      <c r="H33" s="5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8" t="s">
        <v>248</v>
      </c>
      <c r="U33" s="54"/>
      <c r="V33" s="54"/>
      <c r="W33" s="54"/>
      <c r="X33" s="54"/>
      <c r="Y33" s="54">
        <v>3</v>
      </c>
      <c r="Z33" s="54"/>
      <c r="AA33" s="54"/>
      <c r="AB33" s="54">
        <v>2</v>
      </c>
      <c r="AC33" s="54">
        <v>8</v>
      </c>
      <c r="AD33" s="54"/>
      <c r="AE33" s="54"/>
      <c r="AF33" s="200"/>
      <c r="AG33" s="51">
        <f t="shared" si="1"/>
        <v>13</v>
      </c>
    </row>
    <row r="34" spans="1:33" ht="17.100000000000001" customHeight="1" x14ac:dyDescent="0.2">
      <c r="A34" s="170" t="s">
        <v>184</v>
      </c>
      <c r="B34" s="170">
        <v>5192</v>
      </c>
      <c r="C34" s="170"/>
      <c r="D34" s="46"/>
      <c r="E34" s="46"/>
      <c r="F34" s="54"/>
      <c r="G34" s="52"/>
      <c r="H34" s="53"/>
      <c r="I34" s="54"/>
      <c r="J34" s="54"/>
      <c r="K34" s="54"/>
      <c r="L34" s="54"/>
      <c r="M34" s="54"/>
      <c r="N34" s="54"/>
      <c r="O34" s="54"/>
      <c r="P34" s="54"/>
      <c r="Q34" s="54"/>
      <c r="R34" s="54">
        <v>10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0"/>
      <c r="AG34" s="51">
        <f t="shared" si="1"/>
        <v>10</v>
      </c>
    </row>
    <row r="35" spans="1:33" ht="17.100000000000001" customHeight="1" x14ac:dyDescent="0.2">
      <c r="A35" s="170" t="s">
        <v>185</v>
      </c>
      <c r="B35" s="170">
        <v>5193</v>
      </c>
      <c r="C35" s="170"/>
      <c r="D35" s="46"/>
      <c r="E35" s="46"/>
      <c r="F35" s="54"/>
      <c r="G35" s="52"/>
      <c r="H35" s="53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0"/>
      <c r="AG35" s="51">
        <f t="shared" si="1"/>
        <v>0</v>
      </c>
    </row>
    <row r="36" spans="1:33" ht="17.100000000000001" customHeight="1" x14ac:dyDescent="0.2">
      <c r="A36" s="170" t="s">
        <v>186</v>
      </c>
      <c r="B36" s="170">
        <v>5194</v>
      </c>
      <c r="C36" s="170"/>
      <c r="D36" s="46"/>
      <c r="E36" s="46"/>
      <c r="F36" s="54"/>
      <c r="G36" s="52"/>
      <c r="H36" s="53"/>
      <c r="I36" s="54"/>
      <c r="J36" s="54"/>
      <c r="K36" s="54"/>
      <c r="L36" s="54"/>
      <c r="M36" s="54"/>
      <c r="N36" s="54">
        <v>20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>
        <v>10</v>
      </c>
      <c r="AD36" s="54"/>
      <c r="AE36" s="54"/>
      <c r="AF36" s="200"/>
      <c r="AG36" s="51">
        <f t="shared" si="1"/>
        <v>30</v>
      </c>
    </row>
    <row r="37" spans="1:33" ht="17.100000000000001" customHeight="1" x14ac:dyDescent="0.2">
      <c r="A37" s="170" t="s">
        <v>187</v>
      </c>
      <c r="B37" s="170">
        <v>5212</v>
      </c>
      <c r="C37" s="170"/>
      <c r="D37" s="46"/>
      <c r="E37" s="46"/>
      <c r="F37" s="54"/>
      <c r="G37" s="52"/>
      <c r="H37" s="5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200"/>
      <c r="AG37" s="51">
        <f t="shared" si="1"/>
        <v>0</v>
      </c>
    </row>
    <row r="38" spans="1:33" ht="17.100000000000001" customHeight="1" x14ac:dyDescent="0.2">
      <c r="A38" s="170" t="s">
        <v>188</v>
      </c>
      <c r="B38" s="170">
        <v>5213</v>
      </c>
      <c r="C38" s="170"/>
      <c r="D38" s="46"/>
      <c r="E38" s="46"/>
      <c r="F38" s="54"/>
      <c r="G38" s="52"/>
      <c r="H38" s="53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200"/>
      <c r="AG38" s="51">
        <f t="shared" si="1"/>
        <v>0</v>
      </c>
    </row>
    <row r="39" spans="1:33" ht="17.100000000000001" customHeight="1" x14ac:dyDescent="0.2">
      <c r="A39" s="170" t="s">
        <v>189</v>
      </c>
      <c r="B39" s="170">
        <v>5222</v>
      </c>
      <c r="C39" s="170"/>
      <c r="D39" s="46"/>
      <c r="E39" s="46"/>
      <c r="F39" s="54"/>
      <c r="G39" s="52"/>
      <c r="H39" s="53"/>
      <c r="I39" s="54">
        <v>10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>
        <v>5</v>
      </c>
      <c r="Z39" s="54"/>
      <c r="AA39" s="54"/>
      <c r="AB39" s="54"/>
      <c r="AC39" s="54">
        <v>20</v>
      </c>
      <c r="AD39" s="54"/>
      <c r="AE39" s="54"/>
      <c r="AF39" s="200"/>
      <c r="AG39" s="51">
        <f t="shared" si="1"/>
        <v>35</v>
      </c>
    </row>
    <row r="40" spans="1:33" ht="17.100000000000001" customHeight="1" x14ac:dyDescent="0.2">
      <c r="A40" s="170" t="s">
        <v>217</v>
      </c>
      <c r="B40" s="170">
        <v>5229</v>
      </c>
      <c r="C40" s="170"/>
      <c r="D40" s="46"/>
      <c r="E40" s="46"/>
      <c r="F40" s="54"/>
      <c r="G40" s="52"/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>
        <v>10</v>
      </c>
      <c r="AD40" s="54"/>
      <c r="AE40" s="54"/>
      <c r="AF40" s="200"/>
      <c r="AG40" s="51">
        <f t="shared" si="1"/>
        <v>10</v>
      </c>
    </row>
    <row r="41" spans="1:33" ht="17.100000000000001" customHeight="1" x14ac:dyDescent="0.2">
      <c r="A41" s="170" t="s">
        <v>190</v>
      </c>
      <c r="B41" s="170">
        <v>5321</v>
      </c>
      <c r="C41" s="170"/>
      <c r="D41" s="46"/>
      <c r="E41" s="46"/>
      <c r="F41" s="54"/>
      <c r="G41" s="52"/>
      <c r="H41" s="53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200"/>
      <c r="AG41" s="51">
        <f t="shared" si="1"/>
        <v>0</v>
      </c>
    </row>
    <row r="42" spans="1:33" ht="17.100000000000001" customHeight="1" x14ac:dyDescent="0.2">
      <c r="A42" s="170" t="s">
        <v>191</v>
      </c>
      <c r="B42" s="170">
        <v>5329</v>
      </c>
      <c r="C42" s="170"/>
      <c r="D42" s="46"/>
      <c r="E42" s="46"/>
      <c r="F42" s="54"/>
      <c r="G42" s="52"/>
      <c r="H42" s="5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>
        <v>33</v>
      </c>
      <c r="AD42" s="54"/>
      <c r="AE42" s="54"/>
      <c r="AF42" s="200"/>
      <c r="AG42" s="51">
        <f t="shared" si="1"/>
        <v>33</v>
      </c>
    </row>
    <row r="43" spans="1:33" ht="17.100000000000001" customHeight="1" x14ac:dyDescent="0.2">
      <c r="A43" s="170" t="s">
        <v>192</v>
      </c>
      <c r="B43" s="170">
        <v>5331</v>
      </c>
      <c r="C43" s="170"/>
      <c r="D43" s="46"/>
      <c r="E43" s="46"/>
      <c r="F43" s="54"/>
      <c r="G43" s="52"/>
      <c r="H43" s="53">
        <v>600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200"/>
      <c r="AG43" s="51">
        <f t="shared" si="1"/>
        <v>600</v>
      </c>
    </row>
    <row r="44" spans="1:33" ht="17.100000000000001" customHeight="1" x14ac:dyDescent="0.2">
      <c r="A44" s="170" t="s">
        <v>193</v>
      </c>
      <c r="B44" s="170">
        <v>5339</v>
      </c>
      <c r="C44" s="170"/>
      <c r="D44" s="46"/>
      <c r="E44" s="46"/>
      <c r="F44" s="54"/>
      <c r="G44" s="52"/>
      <c r="H44" s="53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200"/>
      <c r="AG44" s="51">
        <f t="shared" si="1"/>
        <v>0</v>
      </c>
    </row>
    <row r="45" spans="1:33" ht="17.100000000000001" customHeight="1" x14ac:dyDescent="0.2">
      <c r="A45" s="172" t="s">
        <v>254</v>
      </c>
      <c r="B45" s="170">
        <v>5342</v>
      </c>
      <c r="C45" s="170"/>
      <c r="D45" s="46"/>
      <c r="E45" s="46"/>
      <c r="F45" s="54"/>
      <c r="G45" s="52"/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206">
        <v>140</v>
      </c>
      <c r="AG45" s="51">
        <f t="shared" si="1"/>
        <v>140</v>
      </c>
    </row>
    <row r="46" spans="1:33" ht="17.100000000000001" customHeight="1" x14ac:dyDescent="0.2">
      <c r="A46" s="170" t="s">
        <v>194</v>
      </c>
      <c r="B46" s="170">
        <v>5362</v>
      </c>
      <c r="C46" s="170"/>
      <c r="D46" s="46"/>
      <c r="E46" s="46"/>
      <c r="F46" s="54"/>
      <c r="G46" s="52"/>
      <c r="H46" s="53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200"/>
      <c r="AG46" s="51">
        <f t="shared" si="1"/>
        <v>0</v>
      </c>
    </row>
    <row r="47" spans="1:33" ht="17.100000000000001" customHeight="1" x14ac:dyDescent="0.2">
      <c r="A47" s="170" t="s">
        <v>195</v>
      </c>
      <c r="B47" s="170">
        <v>5410</v>
      </c>
      <c r="C47" s="170"/>
      <c r="D47" s="46"/>
      <c r="E47" s="46"/>
      <c r="F47" s="54"/>
      <c r="G47" s="52"/>
      <c r="H47" s="53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200"/>
      <c r="AG47" s="51">
        <f t="shared" si="1"/>
        <v>0</v>
      </c>
    </row>
    <row r="48" spans="1:33" ht="17.100000000000001" customHeight="1" x14ac:dyDescent="0.2">
      <c r="A48" s="170" t="s">
        <v>196</v>
      </c>
      <c r="B48" s="170">
        <v>5492</v>
      </c>
      <c r="C48" s="170"/>
      <c r="D48" s="46"/>
      <c r="E48" s="46"/>
      <c r="F48" s="46"/>
      <c r="G48" s="52"/>
      <c r="H48" s="53">
        <v>65</v>
      </c>
      <c r="I48" s="54"/>
      <c r="J48" s="54"/>
      <c r="K48" s="54"/>
      <c r="L48" s="54"/>
      <c r="M48" s="54"/>
      <c r="N48" s="54">
        <v>20</v>
      </c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200"/>
      <c r="AG48" s="51">
        <f t="shared" si="1"/>
        <v>85</v>
      </c>
    </row>
    <row r="49" spans="1:34" ht="17.100000000000001" customHeight="1" x14ac:dyDescent="0.2">
      <c r="A49" s="174" t="s">
        <v>215</v>
      </c>
      <c r="B49" s="174">
        <v>5494</v>
      </c>
      <c r="C49" s="174"/>
      <c r="D49" s="55"/>
      <c r="E49" s="55"/>
      <c r="F49" s="55"/>
      <c r="G49" s="103"/>
      <c r="H49" s="59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>
        <v>20</v>
      </c>
      <c r="AD49" s="58"/>
      <c r="AE49" s="58"/>
      <c r="AF49" s="201"/>
      <c r="AG49" s="51">
        <f t="shared" si="1"/>
        <v>20</v>
      </c>
    </row>
    <row r="50" spans="1:34" ht="17.100000000000001" customHeight="1" thickBot="1" x14ac:dyDescent="0.25">
      <c r="A50" s="174"/>
      <c r="B50" s="174"/>
      <c r="C50" s="174"/>
      <c r="D50" s="55"/>
      <c r="E50" s="55"/>
      <c r="F50" s="55"/>
      <c r="G50" s="56"/>
      <c r="H50" s="57"/>
      <c r="I50" s="55"/>
      <c r="J50" s="55"/>
      <c r="K50" s="55"/>
      <c r="L50" s="55"/>
      <c r="M50" s="55"/>
      <c r="N50" s="55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201"/>
      <c r="AG50" s="51">
        <f t="shared" si="1"/>
        <v>0</v>
      </c>
    </row>
    <row r="51" spans="1:34" ht="17.100000000000001" customHeight="1" thickBot="1" x14ac:dyDescent="0.25">
      <c r="A51" s="175" t="s">
        <v>197</v>
      </c>
      <c r="B51" s="175" t="s">
        <v>198</v>
      </c>
      <c r="C51" s="207">
        <f t="shared" ref="C51:AF51" si="2">SUM(C4:C50)</f>
        <v>870</v>
      </c>
      <c r="D51" s="207">
        <f t="shared" si="2"/>
        <v>34</v>
      </c>
      <c r="E51" s="209">
        <f t="shared" si="2"/>
        <v>120</v>
      </c>
      <c r="F51" s="209">
        <f t="shared" si="2"/>
        <v>50</v>
      </c>
      <c r="G51" s="209">
        <f t="shared" si="2"/>
        <v>610</v>
      </c>
      <c r="H51" s="210">
        <f t="shared" si="2"/>
        <v>715</v>
      </c>
      <c r="I51" s="209">
        <f t="shared" si="2"/>
        <v>33</v>
      </c>
      <c r="J51" s="209">
        <f t="shared" si="2"/>
        <v>160</v>
      </c>
      <c r="K51" s="212">
        <f t="shared" si="2"/>
        <v>150</v>
      </c>
      <c r="L51" s="209">
        <f t="shared" si="2"/>
        <v>200</v>
      </c>
      <c r="M51" s="209">
        <f t="shared" si="2"/>
        <v>23</v>
      </c>
      <c r="N51" s="209">
        <f t="shared" si="2"/>
        <v>40</v>
      </c>
      <c r="O51" s="207">
        <f t="shared" si="2"/>
        <v>10</v>
      </c>
      <c r="P51" s="207">
        <f t="shared" si="2"/>
        <v>5</v>
      </c>
      <c r="Q51" s="61">
        <f t="shared" si="2"/>
        <v>125</v>
      </c>
      <c r="R51" s="61">
        <f t="shared" si="2"/>
        <v>10</v>
      </c>
      <c r="S51" s="61">
        <f t="shared" si="2"/>
        <v>0</v>
      </c>
      <c r="T51" s="61">
        <f t="shared" si="2"/>
        <v>300</v>
      </c>
      <c r="U51" s="61">
        <f t="shared" si="2"/>
        <v>600</v>
      </c>
      <c r="V51" s="61">
        <f t="shared" si="2"/>
        <v>40</v>
      </c>
      <c r="W51" s="61">
        <f t="shared" si="2"/>
        <v>0</v>
      </c>
      <c r="X51" s="61">
        <f t="shared" si="2"/>
        <v>30</v>
      </c>
      <c r="Y51" s="61">
        <f t="shared" si="2"/>
        <v>195</v>
      </c>
      <c r="Z51" s="61">
        <f t="shared" si="2"/>
        <v>1235</v>
      </c>
      <c r="AA51" s="61">
        <f t="shared" si="2"/>
        <v>0</v>
      </c>
      <c r="AB51" s="61">
        <f t="shared" si="2"/>
        <v>53</v>
      </c>
      <c r="AC51" s="61">
        <f t="shared" si="2"/>
        <v>2427</v>
      </c>
      <c r="AD51" s="61">
        <f t="shared" si="2"/>
        <v>20</v>
      </c>
      <c r="AE51" s="61">
        <f t="shared" si="2"/>
        <v>120</v>
      </c>
      <c r="AF51" s="61">
        <f t="shared" si="2"/>
        <v>140</v>
      </c>
      <c r="AG51" s="62">
        <f>SUM(AG4:AG50)</f>
        <v>8314</v>
      </c>
      <c r="AH51" s="63"/>
    </row>
    <row r="52" spans="1:34" ht="17.100000000000001" customHeight="1" x14ac:dyDescent="0.2">
      <c r="A52" s="176" t="s">
        <v>150</v>
      </c>
      <c r="B52" s="176"/>
      <c r="C52" s="176"/>
      <c r="D52" s="64"/>
      <c r="E52" s="64"/>
      <c r="F52" s="64"/>
      <c r="G52" s="65"/>
      <c r="H52" s="66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50"/>
      <c r="AD52" s="47"/>
      <c r="AE52" s="47"/>
      <c r="AF52" s="198"/>
      <c r="AG52" s="45">
        <f t="shared" ref="AG52:AG53" si="3">SUM(C52:AE52)</f>
        <v>0</v>
      </c>
    </row>
    <row r="53" spans="1:34" ht="17.100000000000001" customHeight="1" x14ac:dyDescent="0.2">
      <c r="A53" s="170" t="s">
        <v>181</v>
      </c>
      <c r="B53" s="170">
        <v>6111</v>
      </c>
      <c r="C53" s="177"/>
      <c r="D53" s="67"/>
      <c r="E53" s="67"/>
      <c r="F53" s="67"/>
      <c r="G53" s="68"/>
      <c r="H53" s="69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54"/>
      <c r="AD53" s="67"/>
      <c r="AE53" s="67"/>
      <c r="AF53" s="202"/>
      <c r="AG53" s="70">
        <f t="shared" si="3"/>
        <v>0</v>
      </c>
    </row>
    <row r="54" spans="1:34" ht="17.100000000000001" customHeight="1" x14ac:dyDescent="0.2">
      <c r="A54" s="170" t="s">
        <v>258</v>
      </c>
      <c r="B54" s="170">
        <v>6121</v>
      </c>
      <c r="C54" s="187"/>
      <c r="D54" s="71"/>
      <c r="E54" s="71">
        <v>650</v>
      </c>
      <c r="F54" s="71"/>
      <c r="G54" s="52">
        <v>945</v>
      </c>
      <c r="H54" s="72"/>
      <c r="I54" s="71"/>
      <c r="J54" s="71"/>
      <c r="K54" s="71"/>
      <c r="L54" s="71"/>
      <c r="M54" s="71"/>
      <c r="N54" s="71"/>
      <c r="O54" s="71"/>
      <c r="P54" s="71">
        <v>400</v>
      </c>
      <c r="Q54" s="67"/>
      <c r="R54" s="67"/>
      <c r="S54" s="71">
        <v>200</v>
      </c>
      <c r="T54" s="67"/>
      <c r="U54" s="67"/>
      <c r="V54" s="71"/>
      <c r="W54" s="71">
        <v>200</v>
      </c>
      <c r="X54" s="71"/>
      <c r="Y54" s="71"/>
      <c r="Z54" s="42"/>
      <c r="AA54" s="71"/>
      <c r="AB54" s="71"/>
      <c r="AC54" s="54">
        <v>240</v>
      </c>
      <c r="AD54" s="71"/>
      <c r="AE54" s="71"/>
      <c r="AF54" s="202"/>
      <c r="AG54" s="51">
        <f>SUM(C54:AF54)</f>
        <v>2635</v>
      </c>
    </row>
    <row r="55" spans="1:34" ht="17.100000000000001" customHeight="1" x14ac:dyDescent="0.2">
      <c r="A55" s="170" t="s">
        <v>199</v>
      </c>
      <c r="B55" s="170">
        <v>6122</v>
      </c>
      <c r="C55" s="177">
        <v>150</v>
      </c>
      <c r="D55" s="67"/>
      <c r="E55" s="67"/>
      <c r="F55" s="67"/>
      <c r="G55" s="68"/>
      <c r="H55" s="69"/>
      <c r="I55" s="67"/>
      <c r="J55" s="67">
        <v>150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71"/>
      <c r="W55" s="71"/>
      <c r="X55" s="71"/>
      <c r="Y55" s="71"/>
      <c r="Z55" s="71"/>
      <c r="AA55" s="71"/>
      <c r="AB55" s="71"/>
      <c r="AC55" s="54"/>
      <c r="AD55" s="71"/>
      <c r="AE55" s="71"/>
      <c r="AF55" s="202"/>
      <c r="AG55" s="51">
        <f t="shared" ref="AG55:AG61" si="4">SUM(C55:AF55)</f>
        <v>300</v>
      </c>
    </row>
    <row r="56" spans="1:34" ht="17.100000000000001" customHeight="1" x14ac:dyDescent="0.2">
      <c r="A56" s="170" t="s">
        <v>200</v>
      </c>
      <c r="B56" s="170">
        <v>6123</v>
      </c>
      <c r="C56" s="177"/>
      <c r="D56" s="67"/>
      <c r="E56" s="67"/>
      <c r="F56" s="67"/>
      <c r="G56" s="68"/>
      <c r="H56" s="69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71"/>
      <c r="W56" s="71"/>
      <c r="X56" s="71"/>
      <c r="Y56" s="71"/>
      <c r="Z56" s="71"/>
      <c r="AA56" s="71"/>
      <c r="AB56" s="71"/>
      <c r="AC56" s="54"/>
      <c r="AD56" s="71"/>
      <c r="AE56" s="71"/>
      <c r="AF56" s="202"/>
      <c r="AG56" s="51">
        <f t="shared" si="4"/>
        <v>0</v>
      </c>
    </row>
    <row r="57" spans="1:34" ht="17.100000000000001" customHeight="1" x14ac:dyDescent="0.2">
      <c r="A57" s="170" t="s">
        <v>201</v>
      </c>
      <c r="B57" s="170">
        <v>6125</v>
      </c>
      <c r="C57" s="177"/>
      <c r="D57" s="67"/>
      <c r="E57" s="67"/>
      <c r="F57" s="67"/>
      <c r="G57" s="68"/>
      <c r="H57" s="69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71"/>
      <c r="W57" s="71"/>
      <c r="X57" s="71"/>
      <c r="Y57" s="71"/>
      <c r="Z57" s="71"/>
      <c r="AA57" s="71"/>
      <c r="AB57" s="71"/>
      <c r="AC57" s="54"/>
      <c r="AD57" s="71"/>
      <c r="AE57" s="71"/>
      <c r="AF57" s="202"/>
      <c r="AG57" s="51">
        <f t="shared" si="4"/>
        <v>0</v>
      </c>
    </row>
    <row r="58" spans="1:34" ht="17.100000000000001" customHeight="1" x14ac:dyDescent="0.2">
      <c r="A58" s="170" t="s">
        <v>202</v>
      </c>
      <c r="B58" s="170">
        <v>6126</v>
      </c>
      <c r="C58" s="173"/>
      <c r="D58" s="67"/>
      <c r="E58" s="67"/>
      <c r="F58" s="67"/>
      <c r="G58" s="68"/>
      <c r="H58" s="69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71"/>
      <c r="W58" s="71"/>
      <c r="X58" s="71"/>
      <c r="Y58" s="71"/>
      <c r="Z58" s="71"/>
      <c r="AA58" s="71"/>
      <c r="AB58" s="71"/>
      <c r="AC58" s="54">
        <v>200</v>
      </c>
      <c r="AD58" s="71"/>
      <c r="AE58" s="71"/>
      <c r="AF58" s="202"/>
      <c r="AG58" s="51">
        <f t="shared" si="4"/>
        <v>200</v>
      </c>
    </row>
    <row r="59" spans="1:34" ht="17.100000000000001" customHeight="1" x14ac:dyDescent="0.2">
      <c r="A59" s="170" t="s">
        <v>203</v>
      </c>
      <c r="B59" s="170">
        <v>6130</v>
      </c>
      <c r="C59" s="177"/>
      <c r="D59" s="67"/>
      <c r="E59" s="67"/>
      <c r="F59" s="67"/>
      <c r="G59" s="68"/>
      <c r="H59" s="69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54"/>
      <c r="AD59" s="67"/>
      <c r="AE59" s="67"/>
      <c r="AF59" s="202"/>
      <c r="AG59" s="51">
        <f t="shared" si="4"/>
        <v>0</v>
      </c>
    </row>
    <row r="60" spans="1:34" ht="17.100000000000001" customHeight="1" x14ac:dyDescent="0.2">
      <c r="A60" s="170" t="s">
        <v>204</v>
      </c>
      <c r="B60" s="170">
        <v>6351</v>
      </c>
      <c r="C60" s="177"/>
      <c r="D60" s="67"/>
      <c r="E60" s="67"/>
      <c r="F60" s="67"/>
      <c r="G60" s="68"/>
      <c r="H60" s="69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54"/>
      <c r="AD60" s="67"/>
      <c r="AE60" s="67"/>
      <c r="AF60" s="202"/>
      <c r="AG60" s="51">
        <f t="shared" si="4"/>
        <v>0</v>
      </c>
    </row>
    <row r="61" spans="1:34" ht="17.100000000000001" customHeight="1" thickBot="1" x14ac:dyDescent="0.25">
      <c r="A61" s="178"/>
      <c r="B61" s="178"/>
      <c r="C61" s="178"/>
      <c r="D61" s="73"/>
      <c r="E61" s="73"/>
      <c r="F61" s="73"/>
      <c r="G61" s="74"/>
      <c r="H61" s="7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8"/>
      <c r="AD61" s="55"/>
      <c r="AE61" s="55"/>
      <c r="AF61" s="203"/>
      <c r="AG61" s="51">
        <f t="shared" si="4"/>
        <v>0</v>
      </c>
    </row>
    <row r="62" spans="1:34" ht="17.100000000000001" customHeight="1" thickBot="1" x14ac:dyDescent="0.25">
      <c r="A62" s="175" t="s">
        <v>205</v>
      </c>
      <c r="B62" s="175" t="s">
        <v>206</v>
      </c>
      <c r="C62" s="175">
        <f>SUM(C52:C60)</f>
        <v>150</v>
      </c>
      <c r="D62" s="61">
        <f t="shared" ref="D62:AF62" si="5">SUM(D52:D60)</f>
        <v>0</v>
      </c>
      <c r="E62" s="61">
        <f t="shared" si="5"/>
        <v>650</v>
      </c>
      <c r="F62" s="61">
        <f t="shared" si="5"/>
        <v>0</v>
      </c>
      <c r="G62" s="76">
        <f t="shared" si="5"/>
        <v>945</v>
      </c>
      <c r="H62" s="61">
        <f t="shared" si="5"/>
        <v>0</v>
      </c>
      <c r="I62" s="61">
        <f t="shared" si="5"/>
        <v>0</v>
      </c>
      <c r="J62" s="61">
        <f t="shared" si="5"/>
        <v>150</v>
      </c>
      <c r="K62" s="61">
        <f t="shared" si="5"/>
        <v>0</v>
      </c>
      <c r="L62" s="61">
        <f t="shared" si="5"/>
        <v>0</v>
      </c>
      <c r="M62" s="61">
        <f t="shared" si="5"/>
        <v>0</v>
      </c>
      <c r="N62" s="61">
        <f t="shared" si="5"/>
        <v>0</v>
      </c>
      <c r="O62" s="61">
        <f t="shared" si="5"/>
        <v>0</v>
      </c>
      <c r="P62" s="61">
        <f t="shared" si="5"/>
        <v>400</v>
      </c>
      <c r="Q62" s="60">
        <f t="shared" si="5"/>
        <v>0</v>
      </c>
      <c r="R62" s="61">
        <f t="shared" si="5"/>
        <v>0</v>
      </c>
      <c r="S62" s="61">
        <f t="shared" si="5"/>
        <v>200</v>
      </c>
      <c r="T62" s="61">
        <f t="shared" si="5"/>
        <v>0</v>
      </c>
      <c r="U62" s="61">
        <f t="shared" si="5"/>
        <v>0</v>
      </c>
      <c r="V62" s="61">
        <f t="shared" si="5"/>
        <v>0</v>
      </c>
      <c r="W62" s="61">
        <f t="shared" si="5"/>
        <v>200</v>
      </c>
      <c r="X62" s="61"/>
      <c r="Y62" s="61">
        <f t="shared" si="5"/>
        <v>0</v>
      </c>
      <c r="Z62" s="61">
        <f t="shared" si="5"/>
        <v>0</v>
      </c>
      <c r="AA62" s="61">
        <f t="shared" si="5"/>
        <v>0</v>
      </c>
      <c r="AB62" s="61"/>
      <c r="AC62" s="61">
        <f t="shared" si="5"/>
        <v>440</v>
      </c>
      <c r="AD62" s="61">
        <f t="shared" si="5"/>
        <v>0</v>
      </c>
      <c r="AE62" s="61">
        <f t="shared" si="5"/>
        <v>0</v>
      </c>
      <c r="AF62" s="61">
        <f t="shared" si="5"/>
        <v>0</v>
      </c>
      <c r="AG62" s="62">
        <f>SUM(AG52:AG60)</f>
        <v>3135</v>
      </c>
    </row>
    <row r="63" spans="1:34" ht="17.100000000000001" customHeight="1" thickBot="1" x14ac:dyDescent="0.25">
      <c r="A63" s="179"/>
      <c r="B63" s="180"/>
      <c r="C63" s="180"/>
      <c r="D63" s="77"/>
      <c r="E63" s="77"/>
      <c r="F63" s="77"/>
      <c r="G63" s="78"/>
      <c r="H63" s="79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99"/>
      <c r="AD63" s="80"/>
      <c r="AE63" s="80"/>
      <c r="AF63" s="204"/>
      <c r="AG63" s="45"/>
    </row>
    <row r="64" spans="1:34" ht="21" customHeight="1" thickBot="1" x14ac:dyDescent="0.25">
      <c r="A64" s="181" t="s">
        <v>207</v>
      </c>
      <c r="B64" s="175"/>
      <c r="C64" s="182">
        <f>C51+C62</f>
        <v>1020</v>
      </c>
      <c r="D64" s="81">
        <f t="shared" ref="D64:AF64" si="6">D51+D62</f>
        <v>34</v>
      </c>
      <c r="E64" s="81">
        <f t="shared" si="6"/>
        <v>770</v>
      </c>
      <c r="F64" s="81">
        <f t="shared" si="6"/>
        <v>50</v>
      </c>
      <c r="G64" s="62">
        <f t="shared" si="6"/>
        <v>1555</v>
      </c>
      <c r="H64" s="81">
        <f t="shared" si="6"/>
        <v>715</v>
      </c>
      <c r="I64" s="81">
        <f t="shared" si="6"/>
        <v>33</v>
      </c>
      <c r="J64" s="81">
        <f t="shared" si="6"/>
        <v>310</v>
      </c>
      <c r="K64" s="81">
        <f t="shared" si="6"/>
        <v>150</v>
      </c>
      <c r="L64" s="81">
        <f t="shared" si="6"/>
        <v>200</v>
      </c>
      <c r="M64" s="81">
        <f t="shared" si="6"/>
        <v>23</v>
      </c>
      <c r="N64" s="81">
        <f t="shared" si="6"/>
        <v>40</v>
      </c>
      <c r="O64" s="81">
        <f t="shared" si="6"/>
        <v>10</v>
      </c>
      <c r="P64" s="81">
        <f t="shared" si="6"/>
        <v>405</v>
      </c>
      <c r="Q64" s="81">
        <f t="shared" si="6"/>
        <v>125</v>
      </c>
      <c r="R64" s="81">
        <f t="shared" si="6"/>
        <v>10</v>
      </c>
      <c r="S64" s="81">
        <f t="shared" si="6"/>
        <v>200</v>
      </c>
      <c r="T64" s="81">
        <f t="shared" si="6"/>
        <v>300</v>
      </c>
      <c r="U64" s="81">
        <f t="shared" si="6"/>
        <v>600</v>
      </c>
      <c r="V64" s="81">
        <f t="shared" si="6"/>
        <v>40</v>
      </c>
      <c r="W64" s="81">
        <f t="shared" si="6"/>
        <v>200</v>
      </c>
      <c r="X64" s="81">
        <f t="shared" si="6"/>
        <v>30</v>
      </c>
      <c r="Y64" s="81">
        <f t="shared" si="6"/>
        <v>195</v>
      </c>
      <c r="Z64" s="81">
        <f t="shared" si="6"/>
        <v>1235</v>
      </c>
      <c r="AA64" s="81">
        <f t="shared" si="6"/>
        <v>0</v>
      </c>
      <c r="AB64" s="81">
        <f t="shared" si="6"/>
        <v>53</v>
      </c>
      <c r="AC64" s="81">
        <f t="shared" si="6"/>
        <v>2867</v>
      </c>
      <c r="AD64" s="81">
        <f t="shared" si="6"/>
        <v>20</v>
      </c>
      <c r="AE64" s="81">
        <f t="shared" si="6"/>
        <v>120</v>
      </c>
      <c r="AF64" s="81">
        <f t="shared" si="6"/>
        <v>140</v>
      </c>
      <c r="AG64" s="62">
        <f>AG51+AG62</f>
        <v>11449</v>
      </c>
    </row>
    <row r="65" spans="1:34" x14ac:dyDescent="0.2">
      <c r="A65" s="183"/>
      <c r="B65" s="183"/>
      <c r="C65" s="183"/>
      <c r="D65" s="82"/>
      <c r="E65" s="82"/>
      <c r="F65" s="82"/>
      <c r="G65" s="83"/>
      <c r="H65" s="82"/>
      <c r="AC65" s="100"/>
      <c r="AG65" s="84">
        <f>SUM(C64:AF64)-AG64</f>
        <v>1</v>
      </c>
      <c r="AH65" s="85" t="s">
        <v>92</v>
      </c>
    </row>
    <row r="66" spans="1:34" s="43" customFormat="1" x14ac:dyDescent="0.2">
      <c r="A66" s="184"/>
      <c r="B66" s="184"/>
      <c r="C66" s="184"/>
      <c r="P66" s="37"/>
      <c r="AC66" s="101"/>
      <c r="AG66" s="51"/>
    </row>
    <row r="67" spans="1:34" x14ac:dyDescent="0.2">
      <c r="A67" s="185"/>
      <c r="C67" s="186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224">
        <f>AG1-AG64*1000</f>
        <v>2351000</v>
      </c>
      <c r="AH67" s="38" t="s">
        <v>256</v>
      </c>
    </row>
    <row r="68" spans="1:34" x14ac:dyDescent="0.2">
      <c r="AC68" s="100"/>
    </row>
    <row r="69" spans="1:34" ht="20.25" customHeight="1" thickBot="1" x14ac:dyDescent="0.3">
      <c r="H69" s="86" t="s">
        <v>208</v>
      </c>
      <c r="I69" s="86"/>
      <c r="J69" s="86"/>
      <c r="K69" s="86"/>
      <c r="L69" s="86"/>
      <c r="M69" s="86"/>
      <c r="N69" s="86"/>
      <c r="O69" s="86"/>
      <c r="P69" s="86"/>
      <c r="Q69" s="87"/>
      <c r="R69" s="87"/>
      <c r="S69" s="87"/>
      <c r="T69" s="87"/>
      <c r="U69" s="88"/>
      <c r="V69" s="88"/>
      <c r="W69" s="88"/>
      <c r="X69" s="88"/>
      <c r="Y69" s="89">
        <f>AG64</f>
        <v>11449</v>
      </c>
      <c r="Z69" s="90"/>
      <c r="AA69" s="91"/>
      <c r="AB69" s="91"/>
      <c r="AC69" s="100"/>
    </row>
    <row r="70" spans="1:34" x14ac:dyDescent="0.2">
      <c r="U70" s="92"/>
      <c r="V70" s="92"/>
      <c r="W70" s="92"/>
      <c r="X70" s="92"/>
      <c r="Y70" s="93"/>
    </row>
    <row r="71" spans="1:34" ht="15.75" x14ac:dyDescent="0.25">
      <c r="H71" s="94" t="s">
        <v>209</v>
      </c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5"/>
      <c r="V71" s="95"/>
      <c r="W71" s="95"/>
      <c r="X71" s="95"/>
      <c r="Y71" s="96"/>
    </row>
    <row r="72" spans="1:34" ht="15.75" x14ac:dyDescent="0.25">
      <c r="A72" s="167" t="s">
        <v>210</v>
      </c>
      <c r="Y72" s="96">
        <f>'Prijmy 2019'!O43</f>
        <v>11020</v>
      </c>
    </row>
    <row r="73" spans="1:34" ht="15.75" x14ac:dyDescent="0.25">
      <c r="H73" s="38" t="s">
        <v>211</v>
      </c>
      <c r="Y73" s="96">
        <f>Y72-Y69</f>
        <v>-429</v>
      </c>
      <c r="Z73" s="42">
        <f>'Prijmy 2019'!P43-'Vydaje 2019'!Y73</f>
        <v>0</v>
      </c>
      <c r="AA73" s="85" t="s">
        <v>92</v>
      </c>
    </row>
    <row r="75" spans="1:34" ht="15.75" x14ac:dyDescent="0.25">
      <c r="H75" s="38" t="s">
        <v>212</v>
      </c>
      <c r="Y75" s="97">
        <v>0</v>
      </c>
    </row>
    <row r="76" spans="1:34" x14ac:dyDescent="0.2">
      <c r="A76" s="168"/>
    </row>
    <row r="77" spans="1:34" x14ac:dyDescent="0.2">
      <c r="H77" s="38" t="s">
        <v>213</v>
      </c>
      <c r="Y77" s="40">
        <f>Y72-Y69-Y73</f>
        <v>0</v>
      </c>
    </row>
  </sheetData>
  <mergeCells count="2">
    <mergeCell ref="A2:A3"/>
    <mergeCell ref="B2:B3"/>
  </mergeCells>
  <printOptions headings="1"/>
  <pageMargins left="0" right="0" top="0.39370078740157483" bottom="0.19685039370078741" header="0.51181102362204722" footer="0.51181102362204722"/>
  <pageSetup paperSize="9" scale="9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zoomScale="75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P3" sqref="P3"/>
    </sheetView>
  </sheetViews>
  <sheetFormatPr defaultRowHeight="15.75" x14ac:dyDescent="0.25"/>
  <cols>
    <col min="1" max="1" width="28.140625" style="146" customWidth="1"/>
    <col min="2" max="2" width="11.140625" style="117" customWidth="1"/>
    <col min="3" max="3" width="14.140625" style="118" customWidth="1"/>
    <col min="4" max="5" width="9.7109375" style="118" customWidth="1"/>
    <col min="6" max="6" width="8.5703125" style="118" customWidth="1"/>
    <col min="7" max="7" width="11" style="118" customWidth="1"/>
    <col min="8" max="8" width="9.85546875" style="118" customWidth="1"/>
    <col min="9" max="10" width="8.5703125" style="118" customWidth="1"/>
    <col min="11" max="11" width="9.28515625" style="118" customWidth="1"/>
    <col min="12" max="14" width="8.5703125" style="118" customWidth="1"/>
    <col min="15" max="15" width="17.85546875" style="119" customWidth="1"/>
    <col min="16" max="16" width="13.7109375" style="34" bestFit="1" customWidth="1"/>
    <col min="17" max="258" width="8.85546875" style="34"/>
    <col min="259" max="259" width="28.140625" style="34" customWidth="1"/>
    <col min="260" max="260" width="11.140625" style="34" customWidth="1"/>
    <col min="261" max="261" width="10.5703125" style="34" customWidth="1"/>
    <col min="262" max="270" width="8.5703125" style="34" customWidth="1"/>
    <col min="271" max="271" width="17.85546875" style="34" customWidth="1"/>
    <col min="272" max="514" width="8.85546875" style="34"/>
    <col min="515" max="515" width="28.140625" style="34" customWidth="1"/>
    <col min="516" max="516" width="11.140625" style="34" customWidth="1"/>
    <col min="517" max="517" width="10.5703125" style="34" customWidth="1"/>
    <col min="518" max="526" width="8.5703125" style="34" customWidth="1"/>
    <col min="527" max="527" width="17.85546875" style="34" customWidth="1"/>
    <col min="528" max="770" width="8.85546875" style="34"/>
    <col min="771" max="771" width="28.140625" style="34" customWidth="1"/>
    <col min="772" max="772" width="11.140625" style="34" customWidth="1"/>
    <col min="773" max="773" width="10.5703125" style="34" customWidth="1"/>
    <col min="774" max="782" width="8.5703125" style="34" customWidth="1"/>
    <col min="783" max="783" width="17.85546875" style="34" customWidth="1"/>
    <col min="784" max="1026" width="8.85546875" style="34"/>
    <col min="1027" max="1027" width="28.140625" style="34" customWidth="1"/>
    <col min="1028" max="1028" width="11.140625" style="34" customWidth="1"/>
    <col min="1029" max="1029" width="10.5703125" style="34" customWidth="1"/>
    <col min="1030" max="1038" width="8.5703125" style="34" customWidth="1"/>
    <col min="1039" max="1039" width="17.85546875" style="34" customWidth="1"/>
    <col min="1040" max="1282" width="8.85546875" style="34"/>
    <col min="1283" max="1283" width="28.140625" style="34" customWidth="1"/>
    <col min="1284" max="1284" width="11.140625" style="34" customWidth="1"/>
    <col min="1285" max="1285" width="10.5703125" style="34" customWidth="1"/>
    <col min="1286" max="1294" width="8.5703125" style="34" customWidth="1"/>
    <col min="1295" max="1295" width="17.85546875" style="34" customWidth="1"/>
    <col min="1296" max="1538" width="8.85546875" style="34"/>
    <col min="1539" max="1539" width="28.140625" style="34" customWidth="1"/>
    <col min="1540" max="1540" width="11.140625" style="34" customWidth="1"/>
    <col min="1541" max="1541" width="10.5703125" style="34" customWidth="1"/>
    <col min="1542" max="1550" width="8.5703125" style="34" customWidth="1"/>
    <col min="1551" max="1551" width="17.85546875" style="34" customWidth="1"/>
    <col min="1552" max="1794" width="8.85546875" style="34"/>
    <col min="1795" max="1795" width="28.140625" style="34" customWidth="1"/>
    <col min="1796" max="1796" width="11.140625" style="34" customWidth="1"/>
    <col min="1797" max="1797" width="10.5703125" style="34" customWidth="1"/>
    <col min="1798" max="1806" width="8.5703125" style="34" customWidth="1"/>
    <col min="1807" max="1807" width="17.85546875" style="34" customWidth="1"/>
    <col min="1808" max="2050" width="8.85546875" style="34"/>
    <col min="2051" max="2051" width="28.140625" style="34" customWidth="1"/>
    <col min="2052" max="2052" width="11.140625" style="34" customWidth="1"/>
    <col min="2053" max="2053" width="10.5703125" style="34" customWidth="1"/>
    <col min="2054" max="2062" width="8.5703125" style="34" customWidth="1"/>
    <col min="2063" max="2063" width="17.85546875" style="34" customWidth="1"/>
    <col min="2064" max="2306" width="8.85546875" style="34"/>
    <col min="2307" max="2307" width="28.140625" style="34" customWidth="1"/>
    <col min="2308" max="2308" width="11.140625" style="34" customWidth="1"/>
    <col min="2309" max="2309" width="10.5703125" style="34" customWidth="1"/>
    <col min="2310" max="2318" width="8.5703125" style="34" customWidth="1"/>
    <col min="2319" max="2319" width="17.85546875" style="34" customWidth="1"/>
    <col min="2320" max="2562" width="8.85546875" style="34"/>
    <col min="2563" max="2563" width="28.140625" style="34" customWidth="1"/>
    <col min="2564" max="2564" width="11.140625" style="34" customWidth="1"/>
    <col min="2565" max="2565" width="10.5703125" style="34" customWidth="1"/>
    <col min="2566" max="2574" width="8.5703125" style="34" customWidth="1"/>
    <col min="2575" max="2575" width="17.85546875" style="34" customWidth="1"/>
    <col min="2576" max="2818" width="8.85546875" style="34"/>
    <col min="2819" max="2819" width="28.140625" style="34" customWidth="1"/>
    <col min="2820" max="2820" width="11.140625" style="34" customWidth="1"/>
    <col min="2821" max="2821" width="10.5703125" style="34" customWidth="1"/>
    <col min="2822" max="2830" width="8.5703125" style="34" customWidth="1"/>
    <col min="2831" max="2831" width="17.85546875" style="34" customWidth="1"/>
    <col min="2832" max="3074" width="8.85546875" style="34"/>
    <col min="3075" max="3075" width="28.140625" style="34" customWidth="1"/>
    <col min="3076" max="3076" width="11.140625" style="34" customWidth="1"/>
    <col min="3077" max="3077" width="10.5703125" style="34" customWidth="1"/>
    <col min="3078" max="3086" width="8.5703125" style="34" customWidth="1"/>
    <col min="3087" max="3087" width="17.85546875" style="34" customWidth="1"/>
    <col min="3088" max="3330" width="8.85546875" style="34"/>
    <col min="3331" max="3331" width="28.140625" style="34" customWidth="1"/>
    <col min="3332" max="3332" width="11.140625" style="34" customWidth="1"/>
    <col min="3333" max="3333" width="10.5703125" style="34" customWidth="1"/>
    <col min="3334" max="3342" width="8.5703125" style="34" customWidth="1"/>
    <col min="3343" max="3343" width="17.85546875" style="34" customWidth="1"/>
    <col min="3344" max="3586" width="8.85546875" style="34"/>
    <col min="3587" max="3587" width="28.140625" style="34" customWidth="1"/>
    <col min="3588" max="3588" width="11.140625" style="34" customWidth="1"/>
    <col min="3589" max="3589" width="10.5703125" style="34" customWidth="1"/>
    <col min="3590" max="3598" width="8.5703125" style="34" customWidth="1"/>
    <col min="3599" max="3599" width="17.85546875" style="34" customWidth="1"/>
    <col min="3600" max="3842" width="8.85546875" style="34"/>
    <col min="3843" max="3843" width="28.140625" style="34" customWidth="1"/>
    <col min="3844" max="3844" width="11.140625" style="34" customWidth="1"/>
    <col min="3845" max="3845" width="10.5703125" style="34" customWidth="1"/>
    <col min="3846" max="3854" width="8.5703125" style="34" customWidth="1"/>
    <col min="3855" max="3855" width="17.85546875" style="34" customWidth="1"/>
    <col min="3856" max="4098" width="8.85546875" style="34"/>
    <col min="4099" max="4099" width="28.140625" style="34" customWidth="1"/>
    <col min="4100" max="4100" width="11.140625" style="34" customWidth="1"/>
    <col min="4101" max="4101" width="10.5703125" style="34" customWidth="1"/>
    <col min="4102" max="4110" width="8.5703125" style="34" customWidth="1"/>
    <col min="4111" max="4111" width="17.85546875" style="34" customWidth="1"/>
    <col min="4112" max="4354" width="8.85546875" style="34"/>
    <col min="4355" max="4355" width="28.140625" style="34" customWidth="1"/>
    <col min="4356" max="4356" width="11.140625" style="34" customWidth="1"/>
    <col min="4357" max="4357" width="10.5703125" style="34" customWidth="1"/>
    <col min="4358" max="4366" width="8.5703125" style="34" customWidth="1"/>
    <col min="4367" max="4367" width="17.85546875" style="34" customWidth="1"/>
    <col min="4368" max="4610" width="8.85546875" style="34"/>
    <col min="4611" max="4611" width="28.140625" style="34" customWidth="1"/>
    <col min="4612" max="4612" width="11.140625" style="34" customWidth="1"/>
    <col min="4613" max="4613" width="10.5703125" style="34" customWidth="1"/>
    <col min="4614" max="4622" width="8.5703125" style="34" customWidth="1"/>
    <col min="4623" max="4623" width="17.85546875" style="34" customWidth="1"/>
    <col min="4624" max="4866" width="8.85546875" style="34"/>
    <col min="4867" max="4867" width="28.140625" style="34" customWidth="1"/>
    <col min="4868" max="4868" width="11.140625" style="34" customWidth="1"/>
    <col min="4869" max="4869" width="10.5703125" style="34" customWidth="1"/>
    <col min="4870" max="4878" width="8.5703125" style="34" customWidth="1"/>
    <col min="4879" max="4879" width="17.85546875" style="34" customWidth="1"/>
    <col min="4880" max="5122" width="8.85546875" style="34"/>
    <col min="5123" max="5123" width="28.140625" style="34" customWidth="1"/>
    <col min="5124" max="5124" width="11.140625" style="34" customWidth="1"/>
    <col min="5125" max="5125" width="10.5703125" style="34" customWidth="1"/>
    <col min="5126" max="5134" width="8.5703125" style="34" customWidth="1"/>
    <col min="5135" max="5135" width="17.85546875" style="34" customWidth="1"/>
    <col min="5136" max="5378" width="8.85546875" style="34"/>
    <col min="5379" max="5379" width="28.140625" style="34" customWidth="1"/>
    <col min="5380" max="5380" width="11.140625" style="34" customWidth="1"/>
    <col min="5381" max="5381" width="10.5703125" style="34" customWidth="1"/>
    <col min="5382" max="5390" width="8.5703125" style="34" customWidth="1"/>
    <col min="5391" max="5391" width="17.85546875" style="34" customWidth="1"/>
    <col min="5392" max="5634" width="8.85546875" style="34"/>
    <col min="5635" max="5635" width="28.140625" style="34" customWidth="1"/>
    <col min="5636" max="5636" width="11.140625" style="34" customWidth="1"/>
    <col min="5637" max="5637" width="10.5703125" style="34" customWidth="1"/>
    <col min="5638" max="5646" width="8.5703125" style="34" customWidth="1"/>
    <col min="5647" max="5647" width="17.85546875" style="34" customWidth="1"/>
    <col min="5648" max="5890" width="8.85546875" style="34"/>
    <col min="5891" max="5891" width="28.140625" style="34" customWidth="1"/>
    <col min="5892" max="5892" width="11.140625" style="34" customWidth="1"/>
    <col min="5893" max="5893" width="10.5703125" style="34" customWidth="1"/>
    <col min="5894" max="5902" width="8.5703125" style="34" customWidth="1"/>
    <col min="5903" max="5903" width="17.85546875" style="34" customWidth="1"/>
    <col min="5904" max="6146" width="8.85546875" style="34"/>
    <col min="6147" max="6147" width="28.140625" style="34" customWidth="1"/>
    <col min="6148" max="6148" width="11.140625" style="34" customWidth="1"/>
    <col min="6149" max="6149" width="10.5703125" style="34" customWidth="1"/>
    <col min="6150" max="6158" width="8.5703125" style="34" customWidth="1"/>
    <col min="6159" max="6159" width="17.85546875" style="34" customWidth="1"/>
    <col min="6160" max="6402" width="8.85546875" style="34"/>
    <col min="6403" max="6403" width="28.140625" style="34" customWidth="1"/>
    <col min="6404" max="6404" width="11.140625" style="34" customWidth="1"/>
    <col min="6405" max="6405" width="10.5703125" style="34" customWidth="1"/>
    <col min="6406" max="6414" width="8.5703125" style="34" customWidth="1"/>
    <col min="6415" max="6415" width="17.85546875" style="34" customWidth="1"/>
    <col min="6416" max="6658" width="8.85546875" style="34"/>
    <col min="6659" max="6659" width="28.140625" style="34" customWidth="1"/>
    <col min="6660" max="6660" width="11.140625" style="34" customWidth="1"/>
    <col min="6661" max="6661" width="10.5703125" style="34" customWidth="1"/>
    <col min="6662" max="6670" width="8.5703125" style="34" customWidth="1"/>
    <col min="6671" max="6671" width="17.85546875" style="34" customWidth="1"/>
    <col min="6672" max="6914" width="8.85546875" style="34"/>
    <col min="6915" max="6915" width="28.140625" style="34" customWidth="1"/>
    <col min="6916" max="6916" width="11.140625" style="34" customWidth="1"/>
    <col min="6917" max="6917" width="10.5703125" style="34" customWidth="1"/>
    <col min="6918" max="6926" width="8.5703125" style="34" customWidth="1"/>
    <col min="6927" max="6927" width="17.85546875" style="34" customWidth="1"/>
    <col min="6928" max="7170" width="8.85546875" style="34"/>
    <col min="7171" max="7171" width="28.140625" style="34" customWidth="1"/>
    <col min="7172" max="7172" width="11.140625" style="34" customWidth="1"/>
    <col min="7173" max="7173" width="10.5703125" style="34" customWidth="1"/>
    <col min="7174" max="7182" width="8.5703125" style="34" customWidth="1"/>
    <col min="7183" max="7183" width="17.85546875" style="34" customWidth="1"/>
    <col min="7184" max="7426" width="8.85546875" style="34"/>
    <col min="7427" max="7427" width="28.140625" style="34" customWidth="1"/>
    <col min="7428" max="7428" width="11.140625" style="34" customWidth="1"/>
    <col min="7429" max="7429" width="10.5703125" style="34" customWidth="1"/>
    <col min="7430" max="7438" width="8.5703125" style="34" customWidth="1"/>
    <col min="7439" max="7439" width="17.85546875" style="34" customWidth="1"/>
    <col min="7440" max="7682" width="8.85546875" style="34"/>
    <col min="7683" max="7683" width="28.140625" style="34" customWidth="1"/>
    <col min="7684" max="7684" width="11.140625" style="34" customWidth="1"/>
    <col min="7685" max="7685" width="10.5703125" style="34" customWidth="1"/>
    <col min="7686" max="7694" width="8.5703125" style="34" customWidth="1"/>
    <col min="7695" max="7695" width="17.85546875" style="34" customWidth="1"/>
    <col min="7696" max="7938" width="8.85546875" style="34"/>
    <col min="7939" max="7939" width="28.140625" style="34" customWidth="1"/>
    <col min="7940" max="7940" width="11.140625" style="34" customWidth="1"/>
    <col min="7941" max="7941" width="10.5703125" style="34" customWidth="1"/>
    <col min="7942" max="7950" width="8.5703125" style="34" customWidth="1"/>
    <col min="7951" max="7951" width="17.85546875" style="34" customWidth="1"/>
    <col min="7952" max="8194" width="8.85546875" style="34"/>
    <col min="8195" max="8195" width="28.140625" style="34" customWidth="1"/>
    <col min="8196" max="8196" width="11.140625" style="34" customWidth="1"/>
    <col min="8197" max="8197" width="10.5703125" style="34" customWidth="1"/>
    <col min="8198" max="8206" width="8.5703125" style="34" customWidth="1"/>
    <col min="8207" max="8207" width="17.85546875" style="34" customWidth="1"/>
    <col min="8208" max="8450" width="8.85546875" style="34"/>
    <col min="8451" max="8451" width="28.140625" style="34" customWidth="1"/>
    <col min="8452" max="8452" width="11.140625" style="34" customWidth="1"/>
    <col min="8453" max="8453" width="10.5703125" style="34" customWidth="1"/>
    <col min="8454" max="8462" width="8.5703125" style="34" customWidth="1"/>
    <col min="8463" max="8463" width="17.85546875" style="34" customWidth="1"/>
    <col min="8464" max="8706" width="8.85546875" style="34"/>
    <col min="8707" max="8707" width="28.140625" style="34" customWidth="1"/>
    <col min="8708" max="8708" width="11.140625" style="34" customWidth="1"/>
    <col min="8709" max="8709" width="10.5703125" style="34" customWidth="1"/>
    <col min="8710" max="8718" width="8.5703125" style="34" customWidth="1"/>
    <col min="8719" max="8719" width="17.85546875" style="34" customWidth="1"/>
    <col min="8720" max="8962" width="8.85546875" style="34"/>
    <col min="8963" max="8963" width="28.140625" style="34" customWidth="1"/>
    <col min="8964" max="8964" width="11.140625" style="34" customWidth="1"/>
    <col min="8965" max="8965" width="10.5703125" style="34" customWidth="1"/>
    <col min="8966" max="8974" width="8.5703125" style="34" customWidth="1"/>
    <col min="8975" max="8975" width="17.85546875" style="34" customWidth="1"/>
    <col min="8976" max="9218" width="8.85546875" style="34"/>
    <col min="9219" max="9219" width="28.140625" style="34" customWidth="1"/>
    <col min="9220" max="9220" width="11.140625" style="34" customWidth="1"/>
    <col min="9221" max="9221" width="10.5703125" style="34" customWidth="1"/>
    <col min="9222" max="9230" width="8.5703125" style="34" customWidth="1"/>
    <col min="9231" max="9231" width="17.85546875" style="34" customWidth="1"/>
    <col min="9232" max="9474" width="8.85546875" style="34"/>
    <col min="9475" max="9475" width="28.140625" style="34" customWidth="1"/>
    <col min="9476" max="9476" width="11.140625" style="34" customWidth="1"/>
    <col min="9477" max="9477" width="10.5703125" style="34" customWidth="1"/>
    <col min="9478" max="9486" width="8.5703125" style="34" customWidth="1"/>
    <col min="9487" max="9487" width="17.85546875" style="34" customWidth="1"/>
    <col min="9488" max="9730" width="8.85546875" style="34"/>
    <col min="9731" max="9731" width="28.140625" style="34" customWidth="1"/>
    <col min="9732" max="9732" width="11.140625" style="34" customWidth="1"/>
    <col min="9733" max="9733" width="10.5703125" style="34" customWidth="1"/>
    <col min="9734" max="9742" width="8.5703125" style="34" customWidth="1"/>
    <col min="9743" max="9743" width="17.85546875" style="34" customWidth="1"/>
    <col min="9744" max="9986" width="8.85546875" style="34"/>
    <col min="9987" max="9987" width="28.140625" style="34" customWidth="1"/>
    <col min="9988" max="9988" width="11.140625" style="34" customWidth="1"/>
    <col min="9989" max="9989" width="10.5703125" style="34" customWidth="1"/>
    <col min="9990" max="9998" width="8.5703125" style="34" customWidth="1"/>
    <col min="9999" max="9999" width="17.85546875" style="34" customWidth="1"/>
    <col min="10000" max="10242" width="8.85546875" style="34"/>
    <col min="10243" max="10243" width="28.140625" style="34" customWidth="1"/>
    <col min="10244" max="10244" width="11.140625" style="34" customWidth="1"/>
    <col min="10245" max="10245" width="10.5703125" style="34" customWidth="1"/>
    <col min="10246" max="10254" width="8.5703125" style="34" customWidth="1"/>
    <col min="10255" max="10255" width="17.85546875" style="34" customWidth="1"/>
    <col min="10256" max="10498" width="8.85546875" style="34"/>
    <col min="10499" max="10499" width="28.140625" style="34" customWidth="1"/>
    <col min="10500" max="10500" width="11.140625" style="34" customWidth="1"/>
    <col min="10501" max="10501" width="10.5703125" style="34" customWidth="1"/>
    <col min="10502" max="10510" width="8.5703125" style="34" customWidth="1"/>
    <col min="10511" max="10511" width="17.85546875" style="34" customWidth="1"/>
    <col min="10512" max="10754" width="8.85546875" style="34"/>
    <col min="10755" max="10755" width="28.140625" style="34" customWidth="1"/>
    <col min="10756" max="10756" width="11.140625" style="34" customWidth="1"/>
    <col min="10757" max="10757" width="10.5703125" style="34" customWidth="1"/>
    <col min="10758" max="10766" width="8.5703125" style="34" customWidth="1"/>
    <col min="10767" max="10767" width="17.85546875" style="34" customWidth="1"/>
    <col min="10768" max="11010" width="8.85546875" style="34"/>
    <col min="11011" max="11011" width="28.140625" style="34" customWidth="1"/>
    <col min="11012" max="11012" width="11.140625" style="34" customWidth="1"/>
    <col min="11013" max="11013" width="10.5703125" style="34" customWidth="1"/>
    <col min="11014" max="11022" width="8.5703125" style="34" customWidth="1"/>
    <col min="11023" max="11023" width="17.85546875" style="34" customWidth="1"/>
    <col min="11024" max="11266" width="8.85546875" style="34"/>
    <col min="11267" max="11267" width="28.140625" style="34" customWidth="1"/>
    <col min="11268" max="11268" width="11.140625" style="34" customWidth="1"/>
    <col min="11269" max="11269" width="10.5703125" style="34" customWidth="1"/>
    <col min="11270" max="11278" width="8.5703125" style="34" customWidth="1"/>
    <col min="11279" max="11279" width="17.85546875" style="34" customWidth="1"/>
    <col min="11280" max="11522" width="8.85546875" style="34"/>
    <col min="11523" max="11523" width="28.140625" style="34" customWidth="1"/>
    <col min="11524" max="11524" width="11.140625" style="34" customWidth="1"/>
    <col min="11525" max="11525" width="10.5703125" style="34" customWidth="1"/>
    <col min="11526" max="11534" width="8.5703125" style="34" customWidth="1"/>
    <col min="11535" max="11535" width="17.85546875" style="34" customWidth="1"/>
    <col min="11536" max="11778" width="8.85546875" style="34"/>
    <col min="11779" max="11779" width="28.140625" style="34" customWidth="1"/>
    <col min="11780" max="11780" width="11.140625" style="34" customWidth="1"/>
    <col min="11781" max="11781" width="10.5703125" style="34" customWidth="1"/>
    <col min="11782" max="11790" width="8.5703125" style="34" customWidth="1"/>
    <col min="11791" max="11791" width="17.85546875" style="34" customWidth="1"/>
    <col min="11792" max="12034" width="8.85546875" style="34"/>
    <col min="12035" max="12035" width="28.140625" style="34" customWidth="1"/>
    <col min="12036" max="12036" width="11.140625" style="34" customWidth="1"/>
    <col min="12037" max="12037" width="10.5703125" style="34" customWidth="1"/>
    <col min="12038" max="12046" width="8.5703125" style="34" customWidth="1"/>
    <col min="12047" max="12047" width="17.85546875" style="34" customWidth="1"/>
    <col min="12048" max="12290" width="8.85546875" style="34"/>
    <col min="12291" max="12291" width="28.140625" style="34" customWidth="1"/>
    <col min="12292" max="12292" width="11.140625" style="34" customWidth="1"/>
    <col min="12293" max="12293" width="10.5703125" style="34" customWidth="1"/>
    <col min="12294" max="12302" width="8.5703125" style="34" customWidth="1"/>
    <col min="12303" max="12303" width="17.85546875" style="34" customWidth="1"/>
    <col min="12304" max="12546" width="8.85546875" style="34"/>
    <col min="12547" max="12547" width="28.140625" style="34" customWidth="1"/>
    <col min="12548" max="12548" width="11.140625" style="34" customWidth="1"/>
    <col min="12549" max="12549" width="10.5703125" style="34" customWidth="1"/>
    <col min="12550" max="12558" width="8.5703125" style="34" customWidth="1"/>
    <col min="12559" max="12559" width="17.85546875" style="34" customWidth="1"/>
    <col min="12560" max="12802" width="8.85546875" style="34"/>
    <col min="12803" max="12803" width="28.140625" style="34" customWidth="1"/>
    <col min="12804" max="12804" width="11.140625" style="34" customWidth="1"/>
    <col min="12805" max="12805" width="10.5703125" style="34" customWidth="1"/>
    <col min="12806" max="12814" width="8.5703125" style="34" customWidth="1"/>
    <col min="12815" max="12815" width="17.85546875" style="34" customWidth="1"/>
    <col min="12816" max="13058" width="8.85546875" style="34"/>
    <col min="13059" max="13059" width="28.140625" style="34" customWidth="1"/>
    <col min="13060" max="13060" width="11.140625" style="34" customWidth="1"/>
    <col min="13061" max="13061" width="10.5703125" style="34" customWidth="1"/>
    <col min="13062" max="13070" width="8.5703125" style="34" customWidth="1"/>
    <col min="13071" max="13071" width="17.85546875" style="34" customWidth="1"/>
    <col min="13072" max="13314" width="8.85546875" style="34"/>
    <col min="13315" max="13315" width="28.140625" style="34" customWidth="1"/>
    <col min="13316" max="13316" width="11.140625" style="34" customWidth="1"/>
    <col min="13317" max="13317" width="10.5703125" style="34" customWidth="1"/>
    <col min="13318" max="13326" width="8.5703125" style="34" customWidth="1"/>
    <col min="13327" max="13327" width="17.85546875" style="34" customWidth="1"/>
    <col min="13328" max="13570" width="8.85546875" style="34"/>
    <col min="13571" max="13571" width="28.140625" style="34" customWidth="1"/>
    <col min="13572" max="13572" width="11.140625" style="34" customWidth="1"/>
    <col min="13573" max="13573" width="10.5703125" style="34" customWidth="1"/>
    <col min="13574" max="13582" width="8.5703125" style="34" customWidth="1"/>
    <col min="13583" max="13583" width="17.85546875" style="34" customWidth="1"/>
    <col min="13584" max="13826" width="8.85546875" style="34"/>
    <col min="13827" max="13827" width="28.140625" style="34" customWidth="1"/>
    <col min="13828" max="13828" width="11.140625" style="34" customWidth="1"/>
    <col min="13829" max="13829" width="10.5703125" style="34" customWidth="1"/>
    <col min="13830" max="13838" width="8.5703125" style="34" customWidth="1"/>
    <col min="13839" max="13839" width="17.85546875" style="34" customWidth="1"/>
    <col min="13840" max="14082" width="8.85546875" style="34"/>
    <col min="14083" max="14083" width="28.140625" style="34" customWidth="1"/>
    <col min="14084" max="14084" width="11.140625" style="34" customWidth="1"/>
    <col min="14085" max="14085" width="10.5703125" style="34" customWidth="1"/>
    <col min="14086" max="14094" width="8.5703125" style="34" customWidth="1"/>
    <col min="14095" max="14095" width="17.85546875" style="34" customWidth="1"/>
    <col min="14096" max="14338" width="8.85546875" style="34"/>
    <col min="14339" max="14339" width="28.140625" style="34" customWidth="1"/>
    <col min="14340" max="14340" width="11.140625" style="34" customWidth="1"/>
    <col min="14341" max="14341" width="10.5703125" style="34" customWidth="1"/>
    <col min="14342" max="14350" width="8.5703125" style="34" customWidth="1"/>
    <col min="14351" max="14351" width="17.85546875" style="34" customWidth="1"/>
    <col min="14352" max="14594" width="8.85546875" style="34"/>
    <col min="14595" max="14595" width="28.140625" style="34" customWidth="1"/>
    <col min="14596" max="14596" width="11.140625" style="34" customWidth="1"/>
    <col min="14597" max="14597" width="10.5703125" style="34" customWidth="1"/>
    <col min="14598" max="14606" width="8.5703125" style="34" customWidth="1"/>
    <col min="14607" max="14607" width="17.85546875" style="34" customWidth="1"/>
    <col min="14608" max="14850" width="8.85546875" style="34"/>
    <col min="14851" max="14851" width="28.140625" style="34" customWidth="1"/>
    <col min="14852" max="14852" width="11.140625" style="34" customWidth="1"/>
    <col min="14853" max="14853" width="10.5703125" style="34" customWidth="1"/>
    <col min="14854" max="14862" width="8.5703125" style="34" customWidth="1"/>
    <col min="14863" max="14863" width="17.85546875" style="34" customWidth="1"/>
    <col min="14864" max="15106" width="8.85546875" style="34"/>
    <col min="15107" max="15107" width="28.140625" style="34" customWidth="1"/>
    <col min="15108" max="15108" width="11.140625" style="34" customWidth="1"/>
    <col min="15109" max="15109" width="10.5703125" style="34" customWidth="1"/>
    <col min="15110" max="15118" width="8.5703125" style="34" customWidth="1"/>
    <col min="15119" max="15119" width="17.85546875" style="34" customWidth="1"/>
    <col min="15120" max="15362" width="8.85546875" style="34"/>
    <col min="15363" max="15363" width="28.140625" style="34" customWidth="1"/>
    <col min="15364" max="15364" width="11.140625" style="34" customWidth="1"/>
    <col min="15365" max="15365" width="10.5703125" style="34" customWidth="1"/>
    <col min="15366" max="15374" width="8.5703125" style="34" customWidth="1"/>
    <col min="15375" max="15375" width="17.85546875" style="34" customWidth="1"/>
    <col min="15376" max="15618" width="8.85546875" style="34"/>
    <col min="15619" max="15619" width="28.140625" style="34" customWidth="1"/>
    <col min="15620" max="15620" width="11.140625" style="34" customWidth="1"/>
    <col min="15621" max="15621" width="10.5703125" style="34" customWidth="1"/>
    <col min="15622" max="15630" width="8.5703125" style="34" customWidth="1"/>
    <col min="15631" max="15631" width="17.85546875" style="34" customWidth="1"/>
    <col min="15632" max="15874" width="8.85546875" style="34"/>
    <col min="15875" max="15875" width="28.140625" style="34" customWidth="1"/>
    <col min="15876" max="15876" width="11.140625" style="34" customWidth="1"/>
    <col min="15877" max="15877" width="10.5703125" style="34" customWidth="1"/>
    <col min="15878" max="15886" width="8.5703125" style="34" customWidth="1"/>
    <col min="15887" max="15887" width="17.85546875" style="34" customWidth="1"/>
    <col min="15888" max="16130" width="8.85546875" style="34"/>
    <col min="16131" max="16131" width="28.140625" style="34" customWidth="1"/>
    <col min="16132" max="16132" width="11.140625" style="34" customWidth="1"/>
    <col min="16133" max="16133" width="10.5703125" style="34" customWidth="1"/>
    <col min="16134" max="16142" width="8.5703125" style="34" customWidth="1"/>
    <col min="16143" max="16143" width="17.85546875" style="34" customWidth="1"/>
    <col min="16144" max="16384" width="8.85546875" style="34"/>
  </cols>
  <sheetData>
    <row r="1" spans="1:16" ht="29.45" customHeight="1" x14ac:dyDescent="0.2">
      <c r="A1" s="242" t="s">
        <v>102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25" t="s">
        <v>257</v>
      </c>
    </row>
    <row r="2" spans="1:16" ht="19.5" customHeight="1" x14ac:dyDescent="0.25">
      <c r="A2" s="116"/>
    </row>
    <row r="3" spans="1:16" ht="63" customHeight="1" thickBot="1" x14ac:dyDescent="0.25">
      <c r="A3" s="244" t="s">
        <v>103</v>
      </c>
      <c r="B3" s="246" t="s">
        <v>104</v>
      </c>
      <c r="C3" s="120"/>
      <c r="D3" s="121" t="s">
        <v>105</v>
      </c>
      <c r="E3" s="121" t="s">
        <v>106</v>
      </c>
      <c r="F3" s="122" t="s">
        <v>77</v>
      </c>
      <c r="G3" s="123" t="s">
        <v>78</v>
      </c>
      <c r="H3" s="122" t="s">
        <v>81</v>
      </c>
      <c r="I3" s="122" t="s">
        <v>83</v>
      </c>
      <c r="J3" s="123" t="s">
        <v>85</v>
      </c>
      <c r="K3" s="122" t="s">
        <v>107</v>
      </c>
      <c r="L3" s="122" t="s">
        <v>87</v>
      </c>
      <c r="M3" s="123" t="s">
        <v>108</v>
      </c>
      <c r="N3" s="123" t="s">
        <v>251</v>
      </c>
      <c r="O3" s="124" t="s">
        <v>90</v>
      </c>
    </row>
    <row r="4" spans="1:16" ht="15.6" customHeight="1" thickBot="1" x14ac:dyDescent="0.3">
      <c r="A4" s="245"/>
      <c r="B4" s="247"/>
      <c r="C4" s="120" t="s">
        <v>109</v>
      </c>
      <c r="D4" s="125">
        <v>1012</v>
      </c>
      <c r="E4" s="125">
        <v>2141</v>
      </c>
      <c r="F4" s="126">
        <v>2310</v>
      </c>
      <c r="G4" s="126">
        <v>2321</v>
      </c>
      <c r="H4" s="126">
        <v>3319</v>
      </c>
      <c r="I4" s="126">
        <v>3612</v>
      </c>
      <c r="J4" s="126">
        <v>3632</v>
      </c>
      <c r="K4" s="126">
        <v>3725</v>
      </c>
      <c r="L4" s="126">
        <v>6112</v>
      </c>
      <c r="M4" s="221">
        <v>6310</v>
      </c>
      <c r="N4" s="223">
        <v>6360</v>
      </c>
      <c r="O4" s="222"/>
    </row>
    <row r="5" spans="1:16" ht="17.100000000000001" customHeight="1" x14ac:dyDescent="0.25">
      <c r="A5" s="127" t="s">
        <v>110</v>
      </c>
      <c r="B5" s="128">
        <v>1111</v>
      </c>
      <c r="C5" s="129">
        <v>2000</v>
      </c>
      <c r="D5" s="130"/>
      <c r="E5" s="130"/>
      <c r="F5" s="131"/>
      <c r="G5" s="131"/>
      <c r="H5" s="131"/>
      <c r="I5" s="131"/>
      <c r="J5" s="131"/>
      <c r="K5" s="131"/>
      <c r="L5" s="131"/>
      <c r="M5" s="131"/>
      <c r="N5" s="216"/>
      <c r="O5" s="132">
        <f t="shared" ref="O5:O13" si="0">SUM(C5:M5)</f>
        <v>2000</v>
      </c>
    </row>
    <row r="6" spans="1:16" ht="17.100000000000001" customHeight="1" x14ac:dyDescent="0.25">
      <c r="A6" s="127" t="s">
        <v>111</v>
      </c>
      <c r="B6" s="133">
        <v>1112</v>
      </c>
      <c r="C6" s="129">
        <v>50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217"/>
      <c r="O6" s="132">
        <f t="shared" si="0"/>
        <v>50</v>
      </c>
    </row>
    <row r="7" spans="1:16" ht="17.100000000000001" customHeight="1" x14ac:dyDescent="0.25">
      <c r="A7" s="127" t="s">
        <v>112</v>
      </c>
      <c r="B7" s="133">
        <v>1113</v>
      </c>
      <c r="C7" s="129">
        <v>200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217"/>
      <c r="O7" s="132">
        <f t="shared" si="0"/>
        <v>200</v>
      </c>
    </row>
    <row r="8" spans="1:16" ht="17.100000000000001" customHeight="1" x14ac:dyDescent="0.25">
      <c r="A8" s="127" t="s">
        <v>113</v>
      </c>
      <c r="B8" s="133">
        <v>1121</v>
      </c>
      <c r="C8" s="129">
        <v>2000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17"/>
      <c r="O8" s="132">
        <f t="shared" si="0"/>
        <v>2000</v>
      </c>
    </row>
    <row r="9" spans="1:16" ht="17.100000000000001" customHeight="1" x14ac:dyDescent="0.25">
      <c r="A9" s="134" t="s">
        <v>114</v>
      </c>
      <c r="B9" s="133">
        <v>1122</v>
      </c>
      <c r="C9" s="129">
        <v>500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217"/>
      <c r="O9" s="132">
        <f t="shared" si="0"/>
        <v>500</v>
      </c>
    </row>
    <row r="10" spans="1:16" ht="17.100000000000001" customHeight="1" x14ac:dyDescent="0.25">
      <c r="A10" s="134" t="s">
        <v>115</v>
      </c>
      <c r="B10" s="133">
        <v>1211</v>
      </c>
      <c r="C10" s="129">
        <v>4100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217"/>
      <c r="O10" s="132">
        <f t="shared" si="0"/>
        <v>4100</v>
      </c>
    </row>
    <row r="11" spans="1:16" ht="17.100000000000001" customHeight="1" x14ac:dyDescent="0.25">
      <c r="A11" s="134" t="s">
        <v>116</v>
      </c>
      <c r="B11" s="133">
        <v>1340</v>
      </c>
      <c r="C11" s="129">
        <v>370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217"/>
      <c r="O11" s="132">
        <f t="shared" si="0"/>
        <v>370</v>
      </c>
    </row>
    <row r="12" spans="1:16" ht="17.100000000000001" customHeight="1" x14ac:dyDescent="0.25">
      <c r="A12" s="127" t="s">
        <v>117</v>
      </c>
      <c r="B12" s="133">
        <v>1341</v>
      </c>
      <c r="C12" s="129">
        <v>5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217"/>
      <c r="O12" s="132">
        <f t="shared" si="0"/>
        <v>5</v>
      </c>
    </row>
    <row r="13" spans="1:16" ht="17.100000000000001" customHeight="1" x14ac:dyDescent="0.25">
      <c r="A13" s="134" t="s">
        <v>12</v>
      </c>
      <c r="B13" s="133">
        <v>1344</v>
      </c>
      <c r="C13" s="129"/>
      <c r="D13" s="129"/>
      <c r="E13" s="129"/>
      <c r="F13" s="129"/>
      <c r="G13" s="129"/>
      <c r="H13" s="129">
        <v>5</v>
      </c>
      <c r="I13" s="129"/>
      <c r="J13" s="129"/>
      <c r="K13" s="129"/>
      <c r="L13" s="129"/>
      <c r="M13" s="129"/>
      <c r="N13" s="217"/>
      <c r="O13" s="132">
        <f t="shared" si="0"/>
        <v>5</v>
      </c>
    </row>
    <row r="14" spans="1:16" s="163" customFormat="1" ht="17.100000000000001" customHeight="1" x14ac:dyDescent="0.25">
      <c r="A14" s="160" t="s">
        <v>118</v>
      </c>
      <c r="B14" s="161">
        <v>1351</v>
      </c>
      <c r="C14" s="35"/>
      <c r="D14" s="35"/>
      <c r="E14" s="35"/>
      <c r="F14" s="35"/>
      <c r="G14" s="35"/>
      <c r="H14" s="35">
        <v>20</v>
      </c>
      <c r="I14" s="35"/>
      <c r="J14" s="35"/>
      <c r="K14" s="35"/>
      <c r="L14" s="35"/>
      <c r="M14" s="35"/>
      <c r="N14" s="218"/>
      <c r="O14" s="162">
        <f>SUM(D14:M14)</f>
        <v>20</v>
      </c>
    </row>
    <row r="15" spans="1:16" ht="17.100000000000001" customHeight="1" x14ac:dyDescent="0.25">
      <c r="A15" s="127" t="s">
        <v>119</v>
      </c>
      <c r="B15" s="133">
        <v>1361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217"/>
      <c r="O15" s="132">
        <f>SUM(D15:M15)</f>
        <v>0</v>
      </c>
    </row>
    <row r="16" spans="1:16" ht="17.100000000000001" customHeight="1" x14ac:dyDescent="0.25">
      <c r="A16" s="127" t="s">
        <v>14</v>
      </c>
      <c r="B16" s="133">
        <v>1511</v>
      </c>
      <c r="C16" s="129">
        <v>1000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217"/>
      <c r="O16" s="132">
        <f>SUM(C16:M16)</f>
        <v>1000</v>
      </c>
    </row>
    <row r="17" spans="1:15" ht="17.100000000000001" customHeight="1" x14ac:dyDescent="0.25">
      <c r="A17" s="135" t="s">
        <v>120</v>
      </c>
      <c r="B17" s="136" t="s">
        <v>121</v>
      </c>
      <c r="C17" s="137">
        <f>SUM(C5:C16)</f>
        <v>10225</v>
      </c>
      <c r="D17" s="137">
        <f t="shared" ref="D17:M17" si="1">SUM(D5:D16)</f>
        <v>0</v>
      </c>
      <c r="E17" s="137"/>
      <c r="F17" s="137">
        <f t="shared" si="1"/>
        <v>0</v>
      </c>
      <c r="G17" s="137">
        <f t="shared" si="1"/>
        <v>0</v>
      </c>
      <c r="H17" s="137">
        <f t="shared" si="1"/>
        <v>25</v>
      </c>
      <c r="I17" s="137">
        <f t="shared" si="1"/>
        <v>0</v>
      </c>
      <c r="J17" s="137">
        <f t="shared" si="1"/>
        <v>0</v>
      </c>
      <c r="K17" s="137">
        <f t="shared" si="1"/>
        <v>0</v>
      </c>
      <c r="L17" s="137">
        <f t="shared" si="1"/>
        <v>0</v>
      </c>
      <c r="M17" s="137">
        <f t="shared" si="1"/>
        <v>0</v>
      </c>
      <c r="N17" s="219"/>
      <c r="O17" s="132">
        <f>SUM(C17:M17)</f>
        <v>10250</v>
      </c>
    </row>
    <row r="18" spans="1:15" ht="17.100000000000001" customHeight="1" x14ac:dyDescent="0.25">
      <c r="A18" s="135"/>
      <c r="B18" s="136"/>
      <c r="C18" s="13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217"/>
      <c r="O18" s="132"/>
    </row>
    <row r="19" spans="1:15" ht="17.100000000000001" customHeight="1" x14ac:dyDescent="0.25">
      <c r="A19" s="134" t="s">
        <v>122</v>
      </c>
      <c r="B19" s="133">
        <v>2111</v>
      </c>
      <c r="C19" s="129"/>
      <c r="D19" s="129"/>
      <c r="E19" s="129"/>
      <c r="F19" s="129">
        <v>30</v>
      </c>
      <c r="G19" s="129">
        <v>200</v>
      </c>
      <c r="H19" s="129"/>
      <c r="I19" s="129"/>
      <c r="J19" s="129"/>
      <c r="K19" s="129"/>
      <c r="L19" s="129"/>
      <c r="M19" s="129"/>
      <c r="N19" s="217"/>
      <c r="O19" s="132">
        <f t="shared" ref="O19:O24" si="2">SUM(D19:M19)</f>
        <v>230</v>
      </c>
    </row>
    <row r="20" spans="1:15" ht="17.100000000000001" customHeight="1" x14ac:dyDescent="0.25">
      <c r="A20" s="134" t="s">
        <v>123</v>
      </c>
      <c r="B20" s="133">
        <v>2131</v>
      </c>
      <c r="C20" s="129"/>
      <c r="D20" s="129">
        <v>250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217"/>
      <c r="O20" s="132">
        <f t="shared" si="2"/>
        <v>250</v>
      </c>
    </row>
    <row r="21" spans="1:15" ht="17.100000000000001" customHeight="1" x14ac:dyDescent="0.25">
      <c r="A21" s="134" t="s">
        <v>124</v>
      </c>
      <c r="B21" s="133">
        <v>2132</v>
      </c>
      <c r="C21" s="129"/>
      <c r="D21" s="129"/>
      <c r="E21" s="129">
        <v>15</v>
      </c>
      <c r="F21" s="129"/>
      <c r="G21" s="129"/>
      <c r="H21" s="129">
        <v>10</v>
      </c>
      <c r="I21" s="129">
        <v>65</v>
      </c>
      <c r="J21" s="129"/>
      <c r="K21" s="129"/>
      <c r="L21" s="129"/>
      <c r="M21" s="129"/>
      <c r="N21" s="217"/>
      <c r="O21" s="132">
        <f t="shared" si="2"/>
        <v>90</v>
      </c>
    </row>
    <row r="22" spans="1:15" ht="17.100000000000001" customHeight="1" x14ac:dyDescent="0.25">
      <c r="A22" s="134" t="s">
        <v>125</v>
      </c>
      <c r="B22" s="133">
        <v>2141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217"/>
      <c r="O22" s="132">
        <f t="shared" si="2"/>
        <v>0</v>
      </c>
    </row>
    <row r="23" spans="1:15" ht="17.100000000000001" customHeight="1" x14ac:dyDescent="0.25">
      <c r="A23" s="134" t="s">
        <v>126</v>
      </c>
      <c r="B23" s="133">
        <v>2142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217"/>
      <c r="O23" s="132">
        <f t="shared" si="2"/>
        <v>0</v>
      </c>
    </row>
    <row r="24" spans="1:15" ht="17.100000000000001" customHeight="1" x14ac:dyDescent="0.25">
      <c r="A24" s="134" t="s">
        <v>127</v>
      </c>
      <c r="B24" s="133">
        <v>2324</v>
      </c>
      <c r="C24" s="129"/>
      <c r="D24" s="129"/>
      <c r="E24" s="129"/>
      <c r="F24" s="129"/>
      <c r="G24" s="129"/>
      <c r="H24" s="129"/>
      <c r="I24" s="129"/>
      <c r="J24" s="129"/>
      <c r="K24" s="129">
        <v>100</v>
      </c>
      <c r="L24" s="129"/>
      <c r="M24" s="129"/>
      <c r="N24" s="217"/>
      <c r="O24" s="132">
        <f t="shared" si="2"/>
        <v>100</v>
      </c>
    </row>
    <row r="25" spans="1:15" ht="17.100000000000001" customHeight="1" x14ac:dyDescent="0.25">
      <c r="A25" s="135" t="s">
        <v>128</v>
      </c>
      <c r="B25" s="136" t="s">
        <v>129</v>
      </c>
      <c r="C25" s="137">
        <f>SUM(C19:C24)</f>
        <v>0</v>
      </c>
      <c r="D25" s="137">
        <f t="shared" ref="D25:O25" si="3">SUM(D19:D24)</f>
        <v>250</v>
      </c>
      <c r="E25" s="137">
        <f t="shared" si="3"/>
        <v>15</v>
      </c>
      <c r="F25" s="137">
        <f t="shared" si="3"/>
        <v>30</v>
      </c>
      <c r="G25" s="137">
        <f t="shared" si="3"/>
        <v>200</v>
      </c>
      <c r="H25" s="137">
        <f t="shared" si="3"/>
        <v>10</v>
      </c>
      <c r="I25" s="137">
        <f t="shared" si="3"/>
        <v>65</v>
      </c>
      <c r="J25" s="137">
        <f t="shared" si="3"/>
        <v>0</v>
      </c>
      <c r="K25" s="137">
        <f t="shared" si="3"/>
        <v>100</v>
      </c>
      <c r="L25" s="137">
        <f t="shared" si="3"/>
        <v>0</v>
      </c>
      <c r="M25" s="137">
        <f t="shared" si="3"/>
        <v>0</v>
      </c>
      <c r="N25" s="219"/>
      <c r="O25" s="132">
        <f t="shared" si="3"/>
        <v>670</v>
      </c>
    </row>
    <row r="26" spans="1:15" ht="17.100000000000001" customHeight="1" x14ac:dyDescent="0.25">
      <c r="A26" s="135"/>
      <c r="B26" s="136"/>
      <c r="C26" s="137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217"/>
      <c r="O26" s="132"/>
    </row>
    <row r="27" spans="1:15" ht="17.100000000000001" customHeight="1" x14ac:dyDescent="0.25">
      <c r="A27" s="134" t="s">
        <v>130</v>
      </c>
      <c r="B27" s="133">
        <v>3111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217"/>
      <c r="O27" s="132">
        <f>SUM(D27:M27)</f>
        <v>0</v>
      </c>
    </row>
    <row r="28" spans="1:15" ht="17.100000000000001" customHeight="1" x14ac:dyDescent="0.25">
      <c r="A28" s="134" t="s">
        <v>131</v>
      </c>
      <c r="B28" s="133">
        <v>3112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217"/>
      <c r="O28" s="132">
        <f>SUM(D28:M28)</f>
        <v>0</v>
      </c>
    </row>
    <row r="29" spans="1:15" ht="17.100000000000001" customHeight="1" x14ac:dyDescent="0.25">
      <c r="A29" s="134" t="s">
        <v>132</v>
      </c>
      <c r="B29" s="133">
        <v>3113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217"/>
      <c r="O29" s="132">
        <f>SUM(D29:M29)</f>
        <v>0</v>
      </c>
    </row>
    <row r="30" spans="1:15" ht="17.100000000000001" customHeight="1" x14ac:dyDescent="0.25">
      <c r="A30" s="135" t="s">
        <v>133</v>
      </c>
      <c r="B30" s="136" t="s">
        <v>134</v>
      </c>
      <c r="C30" s="137">
        <f>SUM(C27:C29)</f>
        <v>0</v>
      </c>
      <c r="D30" s="137">
        <f t="shared" ref="D30:M30" si="4">SUM(D27:D29)</f>
        <v>0</v>
      </c>
      <c r="E30" s="137"/>
      <c r="F30" s="137">
        <f t="shared" si="4"/>
        <v>0</v>
      </c>
      <c r="G30" s="137">
        <f t="shared" si="4"/>
        <v>0</v>
      </c>
      <c r="H30" s="137">
        <f t="shared" si="4"/>
        <v>0</v>
      </c>
      <c r="I30" s="137">
        <f t="shared" si="4"/>
        <v>0</v>
      </c>
      <c r="J30" s="137">
        <f t="shared" si="4"/>
        <v>0</v>
      </c>
      <c r="K30" s="137">
        <f t="shared" si="4"/>
        <v>0</v>
      </c>
      <c r="L30" s="137">
        <f t="shared" si="4"/>
        <v>0</v>
      </c>
      <c r="M30" s="137">
        <f t="shared" si="4"/>
        <v>0</v>
      </c>
      <c r="N30" s="219"/>
      <c r="O30" s="132">
        <f>SUM(D30:M30)</f>
        <v>0</v>
      </c>
    </row>
    <row r="31" spans="1:15" ht="17.100000000000001" customHeight="1" x14ac:dyDescent="0.25">
      <c r="A31" s="135"/>
      <c r="B31" s="136"/>
      <c r="C31" s="137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217"/>
      <c r="O31" s="132"/>
    </row>
    <row r="32" spans="1:15" ht="17.100000000000001" customHeight="1" x14ac:dyDescent="0.25">
      <c r="A32" s="134" t="s">
        <v>135</v>
      </c>
      <c r="B32" s="133">
        <v>4111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217"/>
      <c r="O32" s="132">
        <f>SUM(C32:M32)</f>
        <v>0</v>
      </c>
    </row>
    <row r="33" spans="1:16" ht="17.100000000000001" customHeight="1" x14ac:dyDescent="0.25">
      <c r="A33" s="134" t="s">
        <v>135</v>
      </c>
      <c r="B33" s="133">
        <v>4112</v>
      </c>
      <c r="C33" s="129">
        <v>100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217"/>
      <c r="O33" s="132">
        <f t="shared" ref="O33:O39" si="5">SUM(C33:M33)</f>
        <v>100</v>
      </c>
    </row>
    <row r="34" spans="1:16" ht="17.100000000000001" customHeight="1" x14ac:dyDescent="0.25">
      <c r="A34" s="134" t="s">
        <v>136</v>
      </c>
      <c r="B34" s="133">
        <v>4116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217"/>
      <c r="O34" s="132">
        <f t="shared" si="5"/>
        <v>0</v>
      </c>
    </row>
    <row r="35" spans="1:16" ht="17.100000000000001" customHeight="1" x14ac:dyDescent="0.25">
      <c r="A35" s="134" t="s">
        <v>137</v>
      </c>
      <c r="B35" s="133">
        <v>4121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217"/>
      <c r="O35" s="132">
        <f t="shared" si="5"/>
        <v>0</v>
      </c>
    </row>
    <row r="36" spans="1:16" ht="17.100000000000001" customHeight="1" x14ac:dyDescent="0.25">
      <c r="A36" s="134" t="s">
        <v>138</v>
      </c>
      <c r="B36" s="133">
        <v>4122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217"/>
      <c r="O36" s="132">
        <f t="shared" si="5"/>
        <v>0</v>
      </c>
    </row>
    <row r="37" spans="1:16" ht="17.100000000000001" customHeight="1" x14ac:dyDescent="0.25">
      <c r="A37" s="134" t="s">
        <v>139</v>
      </c>
      <c r="B37" s="133">
        <v>4129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217"/>
      <c r="O37" s="132">
        <f t="shared" si="5"/>
        <v>0</v>
      </c>
    </row>
    <row r="38" spans="1:16" ht="17.100000000000001" customHeight="1" x14ac:dyDescent="0.25">
      <c r="A38" s="134" t="s">
        <v>140</v>
      </c>
      <c r="B38" s="133">
        <v>4213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217"/>
      <c r="O38" s="132">
        <f t="shared" si="5"/>
        <v>0</v>
      </c>
    </row>
    <row r="39" spans="1:16" ht="17.100000000000001" customHeight="1" x14ac:dyDescent="0.25">
      <c r="A39" s="134" t="s">
        <v>141</v>
      </c>
      <c r="B39" s="133">
        <v>4222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217"/>
      <c r="O39" s="132">
        <f t="shared" si="5"/>
        <v>0</v>
      </c>
    </row>
    <row r="40" spans="1:16" ht="17.100000000000001" customHeight="1" x14ac:dyDescent="0.25">
      <c r="A40" s="135" t="s">
        <v>142</v>
      </c>
      <c r="B40" s="136" t="s">
        <v>143</v>
      </c>
      <c r="C40" s="137">
        <f>SUM(C32:C39)</f>
        <v>100</v>
      </c>
      <c r="D40" s="137">
        <f>SUM(D32:D39)</f>
        <v>0</v>
      </c>
      <c r="E40" s="137"/>
      <c r="F40" s="137">
        <f>SUM(F32:F39)</f>
        <v>0</v>
      </c>
      <c r="G40" s="137">
        <f>SUM(G32:G39)</f>
        <v>0</v>
      </c>
      <c r="H40" s="137">
        <f t="shared" ref="H40:M40" si="6">SUM(H32:H39)</f>
        <v>0</v>
      </c>
      <c r="I40" s="137">
        <f t="shared" si="6"/>
        <v>0</v>
      </c>
      <c r="J40" s="137">
        <f t="shared" si="6"/>
        <v>0</v>
      </c>
      <c r="K40" s="137">
        <f t="shared" si="6"/>
        <v>0</v>
      </c>
      <c r="L40" s="137">
        <f t="shared" si="6"/>
        <v>0</v>
      </c>
      <c r="M40" s="137">
        <f t="shared" si="6"/>
        <v>0</v>
      </c>
      <c r="N40" s="219"/>
      <c r="O40" s="132">
        <f>SUM(O32:O39)</f>
        <v>100</v>
      </c>
    </row>
    <row r="41" spans="1:16" ht="8.25" customHeight="1" x14ac:dyDescent="0.25">
      <c r="A41" s="127"/>
      <c r="B41" s="133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217"/>
      <c r="O41" s="132"/>
    </row>
    <row r="42" spans="1:16" ht="5.25" customHeight="1" thickBot="1" x14ac:dyDescent="0.3">
      <c r="A42" s="138"/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220"/>
      <c r="O42" s="141"/>
    </row>
    <row r="43" spans="1:16" ht="29.1" customHeight="1" thickBot="1" x14ac:dyDescent="0.25">
      <c r="A43" s="142"/>
      <c r="B43" s="143"/>
      <c r="C43" s="144">
        <f t="shared" ref="C43:O43" si="7">C40+C30+C25+C17</f>
        <v>10325</v>
      </c>
      <c r="D43" s="144">
        <f t="shared" si="7"/>
        <v>250</v>
      </c>
      <c r="E43" s="144">
        <f t="shared" si="7"/>
        <v>15</v>
      </c>
      <c r="F43" s="144">
        <f t="shared" si="7"/>
        <v>30</v>
      </c>
      <c r="G43" s="144">
        <f t="shared" si="7"/>
        <v>200</v>
      </c>
      <c r="H43" s="144">
        <f t="shared" si="7"/>
        <v>35</v>
      </c>
      <c r="I43" s="144">
        <f t="shared" si="7"/>
        <v>65</v>
      </c>
      <c r="J43" s="144">
        <f t="shared" si="7"/>
        <v>0</v>
      </c>
      <c r="K43" s="144">
        <f t="shared" si="7"/>
        <v>100</v>
      </c>
      <c r="L43" s="144">
        <f t="shared" si="7"/>
        <v>0</v>
      </c>
      <c r="M43" s="144">
        <f t="shared" si="7"/>
        <v>0</v>
      </c>
      <c r="N43" s="144"/>
      <c r="O43" s="145">
        <f t="shared" si="7"/>
        <v>11020</v>
      </c>
      <c r="P43" s="36">
        <f>O43-'Vydaje 2019'!AG64</f>
        <v>-429</v>
      </c>
    </row>
    <row r="44" spans="1:16" x14ac:dyDescent="0.25"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8"/>
    </row>
    <row r="45" spans="1:16" x14ac:dyDescent="0.25"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8"/>
    </row>
    <row r="47" spans="1:16" ht="20.25" customHeight="1" x14ac:dyDescent="0.25">
      <c r="H47" s="149"/>
      <c r="I47" s="149"/>
      <c r="J47" s="149"/>
      <c r="K47" s="150"/>
      <c r="L47" s="151"/>
      <c r="M47" s="150"/>
      <c r="N47" s="150"/>
    </row>
    <row r="48" spans="1:16" x14ac:dyDescent="0.25">
      <c r="K48" s="152"/>
    </row>
    <row r="49" spans="11:11" x14ac:dyDescent="0.25">
      <c r="K49" s="152"/>
    </row>
  </sheetData>
  <mergeCells count="3">
    <mergeCell ref="A1:O1"/>
    <mergeCell ref="A3:A4"/>
    <mergeCell ref="B3:B4"/>
  </mergeCells>
  <pageMargins left="0" right="0" top="0.39370078740157483" bottom="0.19685039370078741" header="0.51181102362204722" footer="0.51181102362204722"/>
  <pageSetup paperSize="9" scale="7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X80"/>
  <sheetViews>
    <sheetView zoomScale="89" zoomScaleNormal="89" workbookViewId="0">
      <pane xSplit="8" ySplit="5" topLeftCell="I54" activePane="bottomRight" state="frozen"/>
      <selection activeCell="F1" sqref="F1"/>
      <selection pane="topRight" activeCell="I1" sqref="I1"/>
      <selection pane="bottomLeft" activeCell="F6" sqref="F6"/>
      <selection pane="bottomRight" activeCell="F35" sqref="F35"/>
    </sheetView>
  </sheetViews>
  <sheetFormatPr defaultRowHeight="12.75" outlineLevelCol="1" x14ac:dyDescent="0.2"/>
  <cols>
    <col min="1" max="1" width="0" style="3" hidden="1" customWidth="1"/>
    <col min="2" max="2" width="63.28515625" style="3" hidden="1" customWidth="1"/>
    <col min="3" max="3" width="21.85546875" style="3" hidden="1" customWidth="1"/>
    <col min="4" max="4" width="17" style="3" hidden="1" customWidth="1"/>
    <col min="5" max="5" width="21.42578125" style="3" hidden="1" customWidth="1"/>
    <col min="6" max="6" width="1.7109375" style="4" customWidth="1"/>
    <col min="7" max="7" width="44.7109375" style="4" customWidth="1"/>
    <col min="8" max="8" width="18.42578125" style="10" customWidth="1"/>
    <col min="9" max="9" width="4.42578125" style="4" customWidth="1"/>
    <col min="10" max="10" width="20.140625" style="4" hidden="1" customWidth="1"/>
    <col min="11" max="11" width="23.28515625" style="28" hidden="1" customWidth="1" outlineLevel="1"/>
    <col min="12" max="12" width="21.42578125" style="4" hidden="1" customWidth="1" outlineLevel="1"/>
    <col min="13" max="13" width="25.5703125" style="4" hidden="1" customWidth="1" outlineLevel="1"/>
    <col min="14" max="14" width="19.5703125" style="23" hidden="1" customWidth="1" outlineLevel="1" collapsed="1"/>
    <col min="15" max="15" width="2.5703125" style="4" hidden="1" customWidth="1" outlineLevel="1"/>
    <col min="16" max="16" width="4.42578125" style="4" hidden="1" customWidth="1" outlineLevel="1"/>
    <col min="17" max="17" width="19.5703125" style="4" hidden="1" customWidth="1" outlineLevel="1"/>
    <col min="18" max="19" width="21.42578125" style="4" hidden="1" customWidth="1" outlineLevel="1"/>
    <col min="20" max="20" width="4.28515625" style="4" hidden="1" customWidth="1" outlineLevel="1"/>
    <col min="21" max="21" width="21.140625" style="19" customWidth="1" collapsed="1"/>
    <col min="22" max="22" width="17.28515625" style="19" customWidth="1"/>
    <col min="23" max="23" width="23" style="19" customWidth="1"/>
    <col min="24" max="24" width="48" style="4" customWidth="1"/>
    <col min="25" max="257" width="8.85546875" style="4"/>
    <col min="258" max="258" width="63.28515625" style="4" customWidth="1"/>
    <col min="259" max="259" width="21.85546875" style="4" customWidth="1"/>
    <col min="260" max="260" width="17" style="4" customWidth="1"/>
    <col min="261" max="261" width="21.42578125" style="4" customWidth="1"/>
    <col min="262" max="262" width="8.85546875" style="4"/>
    <col min="263" max="263" width="14.7109375" style="4" customWidth="1"/>
    <col min="264" max="264" width="71" style="4" customWidth="1"/>
    <col min="265" max="265" width="20.7109375" style="4" customWidth="1"/>
    <col min="266" max="513" width="8.85546875" style="4"/>
    <col min="514" max="514" width="63.28515625" style="4" customWidth="1"/>
    <col min="515" max="515" width="21.85546875" style="4" customWidth="1"/>
    <col min="516" max="516" width="17" style="4" customWidth="1"/>
    <col min="517" max="517" width="21.42578125" style="4" customWidth="1"/>
    <col min="518" max="518" width="8.85546875" style="4"/>
    <col min="519" max="519" width="14.7109375" style="4" customWidth="1"/>
    <col min="520" max="520" width="71" style="4" customWidth="1"/>
    <col min="521" max="521" width="20.7109375" style="4" customWidth="1"/>
    <col min="522" max="769" width="8.85546875" style="4"/>
    <col min="770" max="770" width="63.28515625" style="4" customWidth="1"/>
    <col min="771" max="771" width="21.85546875" style="4" customWidth="1"/>
    <col min="772" max="772" width="17" style="4" customWidth="1"/>
    <col min="773" max="773" width="21.42578125" style="4" customWidth="1"/>
    <col min="774" max="774" width="8.85546875" style="4"/>
    <col min="775" max="775" width="14.7109375" style="4" customWidth="1"/>
    <col min="776" max="776" width="71" style="4" customWidth="1"/>
    <col min="777" max="777" width="20.7109375" style="4" customWidth="1"/>
    <col min="778" max="1025" width="8.85546875" style="4"/>
    <col min="1026" max="1026" width="63.28515625" style="4" customWidth="1"/>
    <col min="1027" max="1027" width="21.85546875" style="4" customWidth="1"/>
    <col min="1028" max="1028" width="17" style="4" customWidth="1"/>
    <col min="1029" max="1029" width="21.42578125" style="4" customWidth="1"/>
    <col min="1030" max="1030" width="8.85546875" style="4"/>
    <col min="1031" max="1031" width="14.7109375" style="4" customWidth="1"/>
    <col min="1032" max="1032" width="71" style="4" customWidth="1"/>
    <col min="1033" max="1033" width="20.7109375" style="4" customWidth="1"/>
    <col min="1034" max="1281" width="8.85546875" style="4"/>
    <col min="1282" max="1282" width="63.28515625" style="4" customWidth="1"/>
    <col min="1283" max="1283" width="21.85546875" style="4" customWidth="1"/>
    <col min="1284" max="1284" width="17" style="4" customWidth="1"/>
    <col min="1285" max="1285" width="21.42578125" style="4" customWidth="1"/>
    <col min="1286" max="1286" width="8.85546875" style="4"/>
    <col min="1287" max="1287" width="14.7109375" style="4" customWidth="1"/>
    <col min="1288" max="1288" width="71" style="4" customWidth="1"/>
    <col min="1289" max="1289" width="20.7109375" style="4" customWidth="1"/>
    <col min="1290" max="1537" width="8.85546875" style="4"/>
    <col min="1538" max="1538" width="63.28515625" style="4" customWidth="1"/>
    <col min="1539" max="1539" width="21.85546875" style="4" customWidth="1"/>
    <col min="1540" max="1540" width="17" style="4" customWidth="1"/>
    <col min="1541" max="1541" width="21.42578125" style="4" customWidth="1"/>
    <col min="1542" max="1542" width="8.85546875" style="4"/>
    <col min="1543" max="1543" width="14.7109375" style="4" customWidth="1"/>
    <col min="1544" max="1544" width="71" style="4" customWidth="1"/>
    <col min="1545" max="1545" width="20.7109375" style="4" customWidth="1"/>
    <col min="1546" max="1793" width="8.85546875" style="4"/>
    <col min="1794" max="1794" width="63.28515625" style="4" customWidth="1"/>
    <col min="1795" max="1795" width="21.85546875" style="4" customWidth="1"/>
    <col min="1796" max="1796" width="17" style="4" customWidth="1"/>
    <col min="1797" max="1797" width="21.42578125" style="4" customWidth="1"/>
    <col min="1798" max="1798" width="8.85546875" style="4"/>
    <col min="1799" max="1799" width="14.7109375" style="4" customWidth="1"/>
    <col min="1800" max="1800" width="71" style="4" customWidth="1"/>
    <col min="1801" max="1801" width="20.7109375" style="4" customWidth="1"/>
    <col min="1802" max="2049" width="8.85546875" style="4"/>
    <col min="2050" max="2050" width="63.28515625" style="4" customWidth="1"/>
    <col min="2051" max="2051" width="21.85546875" style="4" customWidth="1"/>
    <col min="2052" max="2052" width="17" style="4" customWidth="1"/>
    <col min="2053" max="2053" width="21.42578125" style="4" customWidth="1"/>
    <col min="2054" max="2054" width="8.85546875" style="4"/>
    <col min="2055" max="2055" width="14.7109375" style="4" customWidth="1"/>
    <col min="2056" max="2056" width="71" style="4" customWidth="1"/>
    <col min="2057" max="2057" width="20.7109375" style="4" customWidth="1"/>
    <col min="2058" max="2305" width="8.85546875" style="4"/>
    <col min="2306" max="2306" width="63.28515625" style="4" customWidth="1"/>
    <col min="2307" max="2307" width="21.85546875" style="4" customWidth="1"/>
    <col min="2308" max="2308" width="17" style="4" customWidth="1"/>
    <col min="2309" max="2309" width="21.42578125" style="4" customWidth="1"/>
    <col min="2310" max="2310" width="8.85546875" style="4"/>
    <col min="2311" max="2311" width="14.7109375" style="4" customWidth="1"/>
    <col min="2312" max="2312" width="71" style="4" customWidth="1"/>
    <col min="2313" max="2313" width="20.7109375" style="4" customWidth="1"/>
    <col min="2314" max="2561" width="8.85546875" style="4"/>
    <col min="2562" max="2562" width="63.28515625" style="4" customWidth="1"/>
    <col min="2563" max="2563" width="21.85546875" style="4" customWidth="1"/>
    <col min="2564" max="2564" width="17" style="4" customWidth="1"/>
    <col min="2565" max="2565" width="21.42578125" style="4" customWidth="1"/>
    <col min="2566" max="2566" width="8.85546875" style="4"/>
    <col min="2567" max="2567" width="14.7109375" style="4" customWidth="1"/>
    <col min="2568" max="2568" width="71" style="4" customWidth="1"/>
    <col min="2569" max="2569" width="20.7109375" style="4" customWidth="1"/>
    <col min="2570" max="2817" width="8.85546875" style="4"/>
    <col min="2818" max="2818" width="63.28515625" style="4" customWidth="1"/>
    <col min="2819" max="2819" width="21.85546875" style="4" customWidth="1"/>
    <col min="2820" max="2820" width="17" style="4" customWidth="1"/>
    <col min="2821" max="2821" width="21.42578125" style="4" customWidth="1"/>
    <col min="2822" max="2822" width="8.85546875" style="4"/>
    <col min="2823" max="2823" width="14.7109375" style="4" customWidth="1"/>
    <col min="2824" max="2824" width="71" style="4" customWidth="1"/>
    <col min="2825" max="2825" width="20.7109375" style="4" customWidth="1"/>
    <col min="2826" max="3073" width="8.85546875" style="4"/>
    <col min="3074" max="3074" width="63.28515625" style="4" customWidth="1"/>
    <col min="3075" max="3075" width="21.85546875" style="4" customWidth="1"/>
    <col min="3076" max="3076" width="17" style="4" customWidth="1"/>
    <col min="3077" max="3077" width="21.42578125" style="4" customWidth="1"/>
    <col min="3078" max="3078" width="8.85546875" style="4"/>
    <col min="3079" max="3079" width="14.7109375" style="4" customWidth="1"/>
    <col min="3080" max="3080" width="71" style="4" customWidth="1"/>
    <col min="3081" max="3081" width="20.7109375" style="4" customWidth="1"/>
    <col min="3082" max="3329" width="8.85546875" style="4"/>
    <col min="3330" max="3330" width="63.28515625" style="4" customWidth="1"/>
    <col min="3331" max="3331" width="21.85546875" style="4" customWidth="1"/>
    <col min="3332" max="3332" width="17" style="4" customWidth="1"/>
    <col min="3333" max="3333" width="21.42578125" style="4" customWidth="1"/>
    <col min="3334" max="3334" width="8.85546875" style="4"/>
    <col min="3335" max="3335" width="14.7109375" style="4" customWidth="1"/>
    <col min="3336" max="3336" width="71" style="4" customWidth="1"/>
    <col min="3337" max="3337" width="20.7109375" style="4" customWidth="1"/>
    <col min="3338" max="3585" width="8.85546875" style="4"/>
    <col min="3586" max="3586" width="63.28515625" style="4" customWidth="1"/>
    <col min="3587" max="3587" width="21.85546875" style="4" customWidth="1"/>
    <col min="3588" max="3588" width="17" style="4" customWidth="1"/>
    <col min="3589" max="3589" width="21.42578125" style="4" customWidth="1"/>
    <col min="3590" max="3590" width="8.85546875" style="4"/>
    <col min="3591" max="3591" width="14.7109375" style="4" customWidth="1"/>
    <col min="3592" max="3592" width="71" style="4" customWidth="1"/>
    <col min="3593" max="3593" width="20.7109375" style="4" customWidth="1"/>
    <col min="3594" max="3841" width="8.85546875" style="4"/>
    <col min="3842" max="3842" width="63.28515625" style="4" customWidth="1"/>
    <col min="3843" max="3843" width="21.85546875" style="4" customWidth="1"/>
    <col min="3844" max="3844" width="17" style="4" customWidth="1"/>
    <col min="3845" max="3845" width="21.42578125" style="4" customWidth="1"/>
    <col min="3846" max="3846" width="8.85546875" style="4"/>
    <col min="3847" max="3847" width="14.7109375" style="4" customWidth="1"/>
    <col min="3848" max="3848" width="71" style="4" customWidth="1"/>
    <col min="3849" max="3849" width="20.7109375" style="4" customWidth="1"/>
    <col min="3850" max="4097" width="8.85546875" style="4"/>
    <col min="4098" max="4098" width="63.28515625" style="4" customWidth="1"/>
    <col min="4099" max="4099" width="21.85546875" style="4" customWidth="1"/>
    <col min="4100" max="4100" width="17" style="4" customWidth="1"/>
    <col min="4101" max="4101" width="21.42578125" style="4" customWidth="1"/>
    <col min="4102" max="4102" width="8.85546875" style="4"/>
    <col min="4103" max="4103" width="14.7109375" style="4" customWidth="1"/>
    <col min="4104" max="4104" width="71" style="4" customWidth="1"/>
    <col min="4105" max="4105" width="20.7109375" style="4" customWidth="1"/>
    <col min="4106" max="4353" width="8.85546875" style="4"/>
    <col min="4354" max="4354" width="63.28515625" style="4" customWidth="1"/>
    <col min="4355" max="4355" width="21.85546875" style="4" customWidth="1"/>
    <col min="4356" max="4356" width="17" style="4" customWidth="1"/>
    <col min="4357" max="4357" width="21.42578125" style="4" customWidth="1"/>
    <col min="4358" max="4358" width="8.85546875" style="4"/>
    <col min="4359" max="4359" width="14.7109375" style="4" customWidth="1"/>
    <col min="4360" max="4360" width="71" style="4" customWidth="1"/>
    <col min="4361" max="4361" width="20.7109375" style="4" customWidth="1"/>
    <col min="4362" max="4609" width="8.85546875" style="4"/>
    <col min="4610" max="4610" width="63.28515625" style="4" customWidth="1"/>
    <col min="4611" max="4611" width="21.85546875" style="4" customWidth="1"/>
    <col min="4612" max="4612" width="17" style="4" customWidth="1"/>
    <col min="4613" max="4613" width="21.42578125" style="4" customWidth="1"/>
    <col min="4614" max="4614" width="8.85546875" style="4"/>
    <col min="4615" max="4615" width="14.7109375" style="4" customWidth="1"/>
    <col min="4616" max="4616" width="71" style="4" customWidth="1"/>
    <col min="4617" max="4617" width="20.7109375" style="4" customWidth="1"/>
    <col min="4618" max="4865" width="8.85546875" style="4"/>
    <col min="4866" max="4866" width="63.28515625" style="4" customWidth="1"/>
    <col min="4867" max="4867" width="21.85546875" style="4" customWidth="1"/>
    <col min="4868" max="4868" width="17" style="4" customWidth="1"/>
    <col min="4869" max="4869" width="21.42578125" style="4" customWidth="1"/>
    <col min="4870" max="4870" width="8.85546875" style="4"/>
    <col min="4871" max="4871" width="14.7109375" style="4" customWidth="1"/>
    <col min="4872" max="4872" width="71" style="4" customWidth="1"/>
    <col min="4873" max="4873" width="20.7109375" style="4" customWidth="1"/>
    <col min="4874" max="5121" width="8.85546875" style="4"/>
    <col min="5122" max="5122" width="63.28515625" style="4" customWidth="1"/>
    <col min="5123" max="5123" width="21.85546875" style="4" customWidth="1"/>
    <col min="5124" max="5124" width="17" style="4" customWidth="1"/>
    <col min="5125" max="5125" width="21.42578125" style="4" customWidth="1"/>
    <col min="5126" max="5126" width="8.85546875" style="4"/>
    <col min="5127" max="5127" width="14.7109375" style="4" customWidth="1"/>
    <col min="5128" max="5128" width="71" style="4" customWidth="1"/>
    <col min="5129" max="5129" width="20.7109375" style="4" customWidth="1"/>
    <col min="5130" max="5377" width="8.85546875" style="4"/>
    <col min="5378" max="5378" width="63.28515625" style="4" customWidth="1"/>
    <col min="5379" max="5379" width="21.85546875" style="4" customWidth="1"/>
    <col min="5380" max="5380" width="17" style="4" customWidth="1"/>
    <col min="5381" max="5381" width="21.42578125" style="4" customWidth="1"/>
    <col min="5382" max="5382" width="8.85546875" style="4"/>
    <col min="5383" max="5383" width="14.7109375" style="4" customWidth="1"/>
    <col min="5384" max="5384" width="71" style="4" customWidth="1"/>
    <col min="5385" max="5385" width="20.7109375" style="4" customWidth="1"/>
    <col min="5386" max="5633" width="8.85546875" style="4"/>
    <col min="5634" max="5634" width="63.28515625" style="4" customWidth="1"/>
    <col min="5635" max="5635" width="21.85546875" style="4" customWidth="1"/>
    <col min="5636" max="5636" width="17" style="4" customWidth="1"/>
    <col min="5637" max="5637" width="21.42578125" style="4" customWidth="1"/>
    <col min="5638" max="5638" width="8.85546875" style="4"/>
    <col min="5639" max="5639" width="14.7109375" style="4" customWidth="1"/>
    <col min="5640" max="5640" width="71" style="4" customWidth="1"/>
    <col min="5641" max="5641" width="20.7109375" style="4" customWidth="1"/>
    <col min="5642" max="5889" width="8.85546875" style="4"/>
    <col min="5890" max="5890" width="63.28515625" style="4" customWidth="1"/>
    <col min="5891" max="5891" width="21.85546875" style="4" customWidth="1"/>
    <col min="5892" max="5892" width="17" style="4" customWidth="1"/>
    <col min="5893" max="5893" width="21.42578125" style="4" customWidth="1"/>
    <col min="5894" max="5894" width="8.85546875" style="4"/>
    <col min="5895" max="5895" width="14.7109375" style="4" customWidth="1"/>
    <col min="5896" max="5896" width="71" style="4" customWidth="1"/>
    <col min="5897" max="5897" width="20.7109375" style="4" customWidth="1"/>
    <col min="5898" max="6145" width="8.85546875" style="4"/>
    <col min="6146" max="6146" width="63.28515625" style="4" customWidth="1"/>
    <col min="6147" max="6147" width="21.85546875" style="4" customWidth="1"/>
    <col min="6148" max="6148" width="17" style="4" customWidth="1"/>
    <col min="6149" max="6149" width="21.42578125" style="4" customWidth="1"/>
    <col min="6150" max="6150" width="8.85546875" style="4"/>
    <col min="6151" max="6151" width="14.7109375" style="4" customWidth="1"/>
    <col min="6152" max="6152" width="71" style="4" customWidth="1"/>
    <col min="6153" max="6153" width="20.7109375" style="4" customWidth="1"/>
    <col min="6154" max="6401" width="8.85546875" style="4"/>
    <col min="6402" max="6402" width="63.28515625" style="4" customWidth="1"/>
    <col min="6403" max="6403" width="21.85546875" style="4" customWidth="1"/>
    <col min="6404" max="6404" width="17" style="4" customWidth="1"/>
    <col min="6405" max="6405" width="21.42578125" style="4" customWidth="1"/>
    <col min="6406" max="6406" width="8.85546875" style="4"/>
    <col min="6407" max="6407" width="14.7109375" style="4" customWidth="1"/>
    <col min="6408" max="6408" width="71" style="4" customWidth="1"/>
    <col min="6409" max="6409" width="20.7109375" style="4" customWidth="1"/>
    <col min="6410" max="6657" width="8.85546875" style="4"/>
    <col min="6658" max="6658" width="63.28515625" style="4" customWidth="1"/>
    <col min="6659" max="6659" width="21.85546875" style="4" customWidth="1"/>
    <col min="6660" max="6660" width="17" style="4" customWidth="1"/>
    <col min="6661" max="6661" width="21.42578125" style="4" customWidth="1"/>
    <col min="6662" max="6662" width="8.85546875" style="4"/>
    <col min="6663" max="6663" width="14.7109375" style="4" customWidth="1"/>
    <col min="6664" max="6664" width="71" style="4" customWidth="1"/>
    <col min="6665" max="6665" width="20.7109375" style="4" customWidth="1"/>
    <col min="6666" max="6913" width="8.85546875" style="4"/>
    <col min="6914" max="6914" width="63.28515625" style="4" customWidth="1"/>
    <col min="6915" max="6915" width="21.85546875" style="4" customWidth="1"/>
    <col min="6916" max="6916" width="17" style="4" customWidth="1"/>
    <col min="6917" max="6917" width="21.42578125" style="4" customWidth="1"/>
    <col min="6918" max="6918" width="8.85546875" style="4"/>
    <col min="6919" max="6919" width="14.7109375" style="4" customWidth="1"/>
    <col min="6920" max="6920" width="71" style="4" customWidth="1"/>
    <col min="6921" max="6921" width="20.7109375" style="4" customWidth="1"/>
    <col min="6922" max="7169" width="8.85546875" style="4"/>
    <col min="7170" max="7170" width="63.28515625" style="4" customWidth="1"/>
    <col min="7171" max="7171" width="21.85546875" style="4" customWidth="1"/>
    <col min="7172" max="7172" width="17" style="4" customWidth="1"/>
    <col min="7173" max="7173" width="21.42578125" style="4" customWidth="1"/>
    <col min="7174" max="7174" width="8.85546875" style="4"/>
    <col min="7175" max="7175" width="14.7109375" style="4" customWidth="1"/>
    <col min="7176" max="7176" width="71" style="4" customWidth="1"/>
    <col min="7177" max="7177" width="20.7109375" style="4" customWidth="1"/>
    <col min="7178" max="7425" width="8.85546875" style="4"/>
    <col min="7426" max="7426" width="63.28515625" style="4" customWidth="1"/>
    <col min="7427" max="7427" width="21.85546875" style="4" customWidth="1"/>
    <col min="7428" max="7428" width="17" style="4" customWidth="1"/>
    <col min="7429" max="7429" width="21.42578125" style="4" customWidth="1"/>
    <col min="7430" max="7430" width="8.85546875" style="4"/>
    <col min="7431" max="7431" width="14.7109375" style="4" customWidth="1"/>
    <col min="7432" max="7432" width="71" style="4" customWidth="1"/>
    <col min="7433" max="7433" width="20.7109375" style="4" customWidth="1"/>
    <col min="7434" max="7681" width="8.85546875" style="4"/>
    <col min="7682" max="7682" width="63.28515625" style="4" customWidth="1"/>
    <col min="7683" max="7683" width="21.85546875" style="4" customWidth="1"/>
    <col min="7684" max="7684" width="17" style="4" customWidth="1"/>
    <col min="7685" max="7685" width="21.42578125" style="4" customWidth="1"/>
    <col min="7686" max="7686" width="8.85546875" style="4"/>
    <col min="7687" max="7687" width="14.7109375" style="4" customWidth="1"/>
    <col min="7688" max="7688" width="71" style="4" customWidth="1"/>
    <col min="7689" max="7689" width="20.7109375" style="4" customWidth="1"/>
    <col min="7690" max="7937" width="8.85546875" style="4"/>
    <col min="7938" max="7938" width="63.28515625" style="4" customWidth="1"/>
    <col min="7939" max="7939" width="21.85546875" style="4" customWidth="1"/>
    <col min="7940" max="7940" width="17" style="4" customWidth="1"/>
    <col min="7941" max="7941" width="21.42578125" style="4" customWidth="1"/>
    <col min="7942" max="7942" width="8.85546875" style="4"/>
    <col min="7943" max="7943" width="14.7109375" style="4" customWidth="1"/>
    <col min="7944" max="7944" width="71" style="4" customWidth="1"/>
    <col min="7945" max="7945" width="20.7109375" style="4" customWidth="1"/>
    <col min="7946" max="8193" width="8.85546875" style="4"/>
    <col min="8194" max="8194" width="63.28515625" style="4" customWidth="1"/>
    <col min="8195" max="8195" width="21.85546875" style="4" customWidth="1"/>
    <col min="8196" max="8196" width="17" style="4" customWidth="1"/>
    <col min="8197" max="8197" width="21.42578125" style="4" customWidth="1"/>
    <col min="8198" max="8198" width="8.85546875" style="4"/>
    <col min="8199" max="8199" width="14.7109375" style="4" customWidth="1"/>
    <col min="8200" max="8200" width="71" style="4" customWidth="1"/>
    <col min="8201" max="8201" width="20.7109375" style="4" customWidth="1"/>
    <col min="8202" max="8449" width="8.85546875" style="4"/>
    <col min="8450" max="8450" width="63.28515625" style="4" customWidth="1"/>
    <col min="8451" max="8451" width="21.85546875" style="4" customWidth="1"/>
    <col min="8452" max="8452" width="17" style="4" customWidth="1"/>
    <col min="8453" max="8453" width="21.42578125" style="4" customWidth="1"/>
    <col min="8454" max="8454" width="8.85546875" style="4"/>
    <col min="8455" max="8455" width="14.7109375" style="4" customWidth="1"/>
    <col min="8456" max="8456" width="71" style="4" customWidth="1"/>
    <col min="8457" max="8457" width="20.7109375" style="4" customWidth="1"/>
    <col min="8458" max="8705" width="8.85546875" style="4"/>
    <col min="8706" max="8706" width="63.28515625" style="4" customWidth="1"/>
    <col min="8707" max="8707" width="21.85546875" style="4" customWidth="1"/>
    <col min="8708" max="8708" width="17" style="4" customWidth="1"/>
    <col min="8709" max="8709" width="21.42578125" style="4" customWidth="1"/>
    <col min="8710" max="8710" width="8.85546875" style="4"/>
    <col min="8711" max="8711" width="14.7109375" style="4" customWidth="1"/>
    <col min="8712" max="8712" width="71" style="4" customWidth="1"/>
    <col min="8713" max="8713" width="20.7109375" style="4" customWidth="1"/>
    <col min="8714" max="8961" width="8.85546875" style="4"/>
    <col min="8962" max="8962" width="63.28515625" style="4" customWidth="1"/>
    <col min="8963" max="8963" width="21.85546875" style="4" customWidth="1"/>
    <col min="8964" max="8964" width="17" style="4" customWidth="1"/>
    <col min="8965" max="8965" width="21.42578125" style="4" customWidth="1"/>
    <col min="8966" max="8966" width="8.85546875" style="4"/>
    <col min="8967" max="8967" width="14.7109375" style="4" customWidth="1"/>
    <col min="8968" max="8968" width="71" style="4" customWidth="1"/>
    <col min="8969" max="8969" width="20.7109375" style="4" customWidth="1"/>
    <col min="8970" max="9217" width="8.85546875" style="4"/>
    <col min="9218" max="9218" width="63.28515625" style="4" customWidth="1"/>
    <col min="9219" max="9219" width="21.85546875" style="4" customWidth="1"/>
    <col min="9220" max="9220" width="17" style="4" customWidth="1"/>
    <col min="9221" max="9221" width="21.42578125" style="4" customWidth="1"/>
    <col min="9222" max="9222" width="8.85546875" style="4"/>
    <col min="9223" max="9223" width="14.7109375" style="4" customWidth="1"/>
    <col min="9224" max="9224" width="71" style="4" customWidth="1"/>
    <col min="9225" max="9225" width="20.7109375" style="4" customWidth="1"/>
    <col min="9226" max="9473" width="8.85546875" style="4"/>
    <col min="9474" max="9474" width="63.28515625" style="4" customWidth="1"/>
    <col min="9475" max="9475" width="21.85546875" style="4" customWidth="1"/>
    <col min="9476" max="9476" width="17" style="4" customWidth="1"/>
    <col min="9477" max="9477" width="21.42578125" style="4" customWidth="1"/>
    <col min="9478" max="9478" width="8.85546875" style="4"/>
    <col min="9479" max="9479" width="14.7109375" style="4" customWidth="1"/>
    <col min="9480" max="9480" width="71" style="4" customWidth="1"/>
    <col min="9481" max="9481" width="20.7109375" style="4" customWidth="1"/>
    <col min="9482" max="9729" width="8.85546875" style="4"/>
    <col min="9730" max="9730" width="63.28515625" style="4" customWidth="1"/>
    <col min="9731" max="9731" width="21.85546875" style="4" customWidth="1"/>
    <col min="9732" max="9732" width="17" style="4" customWidth="1"/>
    <col min="9733" max="9733" width="21.42578125" style="4" customWidth="1"/>
    <col min="9734" max="9734" width="8.85546875" style="4"/>
    <col min="9735" max="9735" width="14.7109375" style="4" customWidth="1"/>
    <col min="9736" max="9736" width="71" style="4" customWidth="1"/>
    <col min="9737" max="9737" width="20.7109375" style="4" customWidth="1"/>
    <col min="9738" max="9985" width="8.85546875" style="4"/>
    <col min="9986" max="9986" width="63.28515625" style="4" customWidth="1"/>
    <col min="9987" max="9987" width="21.85546875" style="4" customWidth="1"/>
    <col min="9988" max="9988" width="17" style="4" customWidth="1"/>
    <col min="9989" max="9989" width="21.42578125" style="4" customWidth="1"/>
    <col min="9990" max="9990" width="8.85546875" style="4"/>
    <col min="9991" max="9991" width="14.7109375" style="4" customWidth="1"/>
    <col min="9992" max="9992" width="71" style="4" customWidth="1"/>
    <col min="9993" max="9993" width="20.7109375" style="4" customWidth="1"/>
    <col min="9994" max="10241" width="8.85546875" style="4"/>
    <col min="10242" max="10242" width="63.28515625" style="4" customWidth="1"/>
    <col min="10243" max="10243" width="21.85546875" style="4" customWidth="1"/>
    <col min="10244" max="10244" width="17" style="4" customWidth="1"/>
    <col min="10245" max="10245" width="21.42578125" style="4" customWidth="1"/>
    <col min="10246" max="10246" width="8.85546875" style="4"/>
    <col min="10247" max="10247" width="14.7109375" style="4" customWidth="1"/>
    <col min="10248" max="10248" width="71" style="4" customWidth="1"/>
    <col min="10249" max="10249" width="20.7109375" style="4" customWidth="1"/>
    <col min="10250" max="10497" width="8.85546875" style="4"/>
    <col min="10498" max="10498" width="63.28515625" style="4" customWidth="1"/>
    <col min="10499" max="10499" width="21.85546875" style="4" customWidth="1"/>
    <col min="10500" max="10500" width="17" style="4" customWidth="1"/>
    <col min="10501" max="10501" width="21.42578125" style="4" customWidth="1"/>
    <col min="10502" max="10502" width="8.85546875" style="4"/>
    <col min="10503" max="10503" width="14.7109375" style="4" customWidth="1"/>
    <col min="10504" max="10504" width="71" style="4" customWidth="1"/>
    <col min="10505" max="10505" width="20.7109375" style="4" customWidth="1"/>
    <col min="10506" max="10753" width="8.85546875" style="4"/>
    <col min="10754" max="10754" width="63.28515625" style="4" customWidth="1"/>
    <col min="10755" max="10755" width="21.85546875" style="4" customWidth="1"/>
    <col min="10756" max="10756" width="17" style="4" customWidth="1"/>
    <col min="10757" max="10757" width="21.42578125" style="4" customWidth="1"/>
    <col min="10758" max="10758" width="8.85546875" style="4"/>
    <col min="10759" max="10759" width="14.7109375" style="4" customWidth="1"/>
    <col min="10760" max="10760" width="71" style="4" customWidth="1"/>
    <col min="10761" max="10761" width="20.7109375" style="4" customWidth="1"/>
    <col min="10762" max="11009" width="8.85546875" style="4"/>
    <col min="11010" max="11010" width="63.28515625" style="4" customWidth="1"/>
    <col min="11011" max="11011" width="21.85546875" style="4" customWidth="1"/>
    <col min="11012" max="11012" width="17" style="4" customWidth="1"/>
    <col min="11013" max="11013" width="21.42578125" style="4" customWidth="1"/>
    <col min="11014" max="11014" width="8.85546875" style="4"/>
    <col min="11015" max="11015" width="14.7109375" style="4" customWidth="1"/>
    <col min="11016" max="11016" width="71" style="4" customWidth="1"/>
    <col min="11017" max="11017" width="20.7109375" style="4" customWidth="1"/>
    <col min="11018" max="11265" width="8.85546875" style="4"/>
    <col min="11266" max="11266" width="63.28515625" style="4" customWidth="1"/>
    <col min="11267" max="11267" width="21.85546875" style="4" customWidth="1"/>
    <col min="11268" max="11268" width="17" style="4" customWidth="1"/>
    <col min="11269" max="11269" width="21.42578125" style="4" customWidth="1"/>
    <col min="11270" max="11270" width="8.85546875" style="4"/>
    <col min="11271" max="11271" width="14.7109375" style="4" customWidth="1"/>
    <col min="11272" max="11272" width="71" style="4" customWidth="1"/>
    <col min="11273" max="11273" width="20.7109375" style="4" customWidth="1"/>
    <col min="11274" max="11521" width="8.85546875" style="4"/>
    <col min="11522" max="11522" width="63.28515625" style="4" customWidth="1"/>
    <col min="11523" max="11523" width="21.85546875" style="4" customWidth="1"/>
    <col min="11524" max="11524" width="17" style="4" customWidth="1"/>
    <col min="11525" max="11525" width="21.42578125" style="4" customWidth="1"/>
    <col min="11526" max="11526" width="8.85546875" style="4"/>
    <col min="11527" max="11527" width="14.7109375" style="4" customWidth="1"/>
    <col min="11528" max="11528" width="71" style="4" customWidth="1"/>
    <col min="11529" max="11529" width="20.7109375" style="4" customWidth="1"/>
    <col min="11530" max="11777" width="8.85546875" style="4"/>
    <col min="11778" max="11778" width="63.28515625" style="4" customWidth="1"/>
    <col min="11779" max="11779" width="21.85546875" style="4" customWidth="1"/>
    <col min="11780" max="11780" width="17" style="4" customWidth="1"/>
    <col min="11781" max="11781" width="21.42578125" style="4" customWidth="1"/>
    <col min="11782" max="11782" width="8.85546875" style="4"/>
    <col min="11783" max="11783" width="14.7109375" style="4" customWidth="1"/>
    <col min="11784" max="11784" width="71" style="4" customWidth="1"/>
    <col min="11785" max="11785" width="20.7109375" style="4" customWidth="1"/>
    <col min="11786" max="12033" width="8.85546875" style="4"/>
    <col min="12034" max="12034" width="63.28515625" style="4" customWidth="1"/>
    <col min="12035" max="12035" width="21.85546875" style="4" customWidth="1"/>
    <col min="12036" max="12036" width="17" style="4" customWidth="1"/>
    <col min="12037" max="12037" width="21.42578125" style="4" customWidth="1"/>
    <col min="12038" max="12038" width="8.85546875" style="4"/>
    <col min="12039" max="12039" width="14.7109375" style="4" customWidth="1"/>
    <col min="12040" max="12040" width="71" style="4" customWidth="1"/>
    <col min="12041" max="12041" width="20.7109375" style="4" customWidth="1"/>
    <col min="12042" max="12289" width="8.85546875" style="4"/>
    <col min="12290" max="12290" width="63.28515625" style="4" customWidth="1"/>
    <col min="12291" max="12291" width="21.85546875" style="4" customWidth="1"/>
    <col min="12292" max="12292" width="17" style="4" customWidth="1"/>
    <col min="12293" max="12293" width="21.42578125" style="4" customWidth="1"/>
    <col min="12294" max="12294" width="8.85546875" style="4"/>
    <col min="12295" max="12295" width="14.7109375" style="4" customWidth="1"/>
    <col min="12296" max="12296" width="71" style="4" customWidth="1"/>
    <col min="12297" max="12297" width="20.7109375" style="4" customWidth="1"/>
    <col min="12298" max="12545" width="8.85546875" style="4"/>
    <col min="12546" max="12546" width="63.28515625" style="4" customWidth="1"/>
    <col min="12547" max="12547" width="21.85546875" style="4" customWidth="1"/>
    <col min="12548" max="12548" width="17" style="4" customWidth="1"/>
    <col min="12549" max="12549" width="21.42578125" style="4" customWidth="1"/>
    <col min="12550" max="12550" width="8.85546875" style="4"/>
    <col min="12551" max="12551" width="14.7109375" style="4" customWidth="1"/>
    <col min="12552" max="12552" width="71" style="4" customWidth="1"/>
    <col min="12553" max="12553" width="20.7109375" style="4" customWidth="1"/>
    <col min="12554" max="12801" width="8.85546875" style="4"/>
    <col min="12802" max="12802" width="63.28515625" style="4" customWidth="1"/>
    <col min="12803" max="12803" width="21.85546875" style="4" customWidth="1"/>
    <col min="12804" max="12804" width="17" style="4" customWidth="1"/>
    <col min="12805" max="12805" width="21.42578125" style="4" customWidth="1"/>
    <col min="12806" max="12806" width="8.85546875" style="4"/>
    <col min="12807" max="12807" width="14.7109375" style="4" customWidth="1"/>
    <col min="12808" max="12808" width="71" style="4" customWidth="1"/>
    <col min="12809" max="12809" width="20.7109375" style="4" customWidth="1"/>
    <col min="12810" max="13057" width="8.85546875" style="4"/>
    <col min="13058" max="13058" width="63.28515625" style="4" customWidth="1"/>
    <col min="13059" max="13059" width="21.85546875" style="4" customWidth="1"/>
    <col min="13060" max="13060" width="17" style="4" customWidth="1"/>
    <col min="13061" max="13061" width="21.42578125" style="4" customWidth="1"/>
    <col min="13062" max="13062" width="8.85546875" style="4"/>
    <col min="13063" max="13063" width="14.7109375" style="4" customWidth="1"/>
    <col min="13064" max="13064" width="71" style="4" customWidth="1"/>
    <col min="13065" max="13065" width="20.7109375" style="4" customWidth="1"/>
    <col min="13066" max="13313" width="8.85546875" style="4"/>
    <col min="13314" max="13314" width="63.28515625" style="4" customWidth="1"/>
    <col min="13315" max="13315" width="21.85546875" style="4" customWidth="1"/>
    <col min="13316" max="13316" width="17" style="4" customWidth="1"/>
    <col min="13317" max="13317" width="21.42578125" style="4" customWidth="1"/>
    <col min="13318" max="13318" width="8.85546875" style="4"/>
    <col min="13319" max="13319" width="14.7109375" style="4" customWidth="1"/>
    <col min="13320" max="13320" width="71" style="4" customWidth="1"/>
    <col min="13321" max="13321" width="20.7109375" style="4" customWidth="1"/>
    <col min="13322" max="13569" width="8.85546875" style="4"/>
    <col min="13570" max="13570" width="63.28515625" style="4" customWidth="1"/>
    <col min="13571" max="13571" width="21.85546875" style="4" customWidth="1"/>
    <col min="13572" max="13572" width="17" style="4" customWidth="1"/>
    <col min="13573" max="13573" width="21.42578125" style="4" customWidth="1"/>
    <col min="13574" max="13574" width="8.85546875" style="4"/>
    <col min="13575" max="13575" width="14.7109375" style="4" customWidth="1"/>
    <col min="13576" max="13576" width="71" style="4" customWidth="1"/>
    <col min="13577" max="13577" width="20.7109375" style="4" customWidth="1"/>
    <col min="13578" max="13825" width="8.85546875" style="4"/>
    <col min="13826" max="13826" width="63.28515625" style="4" customWidth="1"/>
    <col min="13827" max="13827" width="21.85546875" style="4" customWidth="1"/>
    <col min="13828" max="13828" width="17" style="4" customWidth="1"/>
    <col min="13829" max="13829" width="21.42578125" style="4" customWidth="1"/>
    <col min="13830" max="13830" width="8.85546875" style="4"/>
    <col min="13831" max="13831" width="14.7109375" style="4" customWidth="1"/>
    <col min="13832" max="13832" width="71" style="4" customWidth="1"/>
    <col min="13833" max="13833" width="20.7109375" style="4" customWidth="1"/>
    <col min="13834" max="14081" width="8.85546875" style="4"/>
    <col min="14082" max="14082" width="63.28515625" style="4" customWidth="1"/>
    <col min="14083" max="14083" width="21.85546875" style="4" customWidth="1"/>
    <col min="14084" max="14084" width="17" style="4" customWidth="1"/>
    <col min="14085" max="14085" width="21.42578125" style="4" customWidth="1"/>
    <col min="14086" max="14086" width="8.85546875" style="4"/>
    <col min="14087" max="14087" width="14.7109375" style="4" customWidth="1"/>
    <col min="14088" max="14088" width="71" style="4" customWidth="1"/>
    <col min="14089" max="14089" width="20.7109375" style="4" customWidth="1"/>
    <col min="14090" max="14337" width="8.85546875" style="4"/>
    <col min="14338" max="14338" width="63.28515625" style="4" customWidth="1"/>
    <col min="14339" max="14339" width="21.85546875" style="4" customWidth="1"/>
    <col min="14340" max="14340" width="17" style="4" customWidth="1"/>
    <col min="14341" max="14341" width="21.42578125" style="4" customWidth="1"/>
    <col min="14342" max="14342" width="8.85546875" style="4"/>
    <col min="14343" max="14343" width="14.7109375" style="4" customWidth="1"/>
    <col min="14344" max="14344" width="71" style="4" customWidth="1"/>
    <col min="14345" max="14345" width="20.7109375" style="4" customWidth="1"/>
    <col min="14346" max="14593" width="8.85546875" style="4"/>
    <col min="14594" max="14594" width="63.28515625" style="4" customWidth="1"/>
    <col min="14595" max="14595" width="21.85546875" style="4" customWidth="1"/>
    <col min="14596" max="14596" width="17" style="4" customWidth="1"/>
    <col min="14597" max="14597" width="21.42578125" style="4" customWidth="1"/>
    <col min="14598" max="14598" width="8.85546875" style="4"/>
    <col min="14599" max="14599" width="14.7109375" style="4" customWidth="1"/>
    <col min="14600" max="14600" width="71" style="4" customWidth="1"/>
    <col min="14601" max="14601" width="20.7109375" style="4" customWidth="1"/>
    <col min="14602" max="14849" width="8.85546875" style="4"/>
    <col min="14850" max="14850" width="63.28515625" style="4" customWidth="1"/>
    <col min="14851" max="14851" width="21.85546875" style="4" customWidth="1"/>
    <col min="14852" max="14852" width="17" style="4" customWidth="1"/>
    <col min="14853" max="14853" width="21.42578125" style="4" customWidth="1"/>
    <col min="14854" max="14854" width="8.85546875" style="4"/>
    <col min="14855" max="14855" width="14.7109375" style="4" customWidth="1"/>
    <col min="14856" max="14856" width="71" style="4" customWidth="1"/>
    <col min="14857" max="14857" width="20.7109375" style="4" customWidth="1"/>
    <col min="14858" max="15105" width="8.85546875" style="4"/>
    <col min="15106" max="15106" width="63.28515625" style="4" customWidth="1"/>
    <col min="15107" max="15107" width="21.85546875" style="4" customWidth="1"/>
    <col min="15108" max="15108" width="17" style="4" customWidth="1"/>
    <col min="15109" max="15109" width="21.42578125" style="4" customWidth="1"/>
    <col min="15110" max="15110" width="8.85546875" style="4"/>
    <col min="15111" max="15111" width="14.7109375" style="4" customWidth="1"/>
    <col min="15112" max="15112" width="71" style="4" customWidth="1"/>
    <col min="15113" max="15113" width="20.7109375" style="4" customWidth="1"/>
    <col min="15114" max="15361" width="8.85546875" style="4"/>
    <col min="15362" max="15362" width="63.28515625" style="4" customWidth="1"/>
    <col min="15363" max="15363" width="21.85546875" style="4" customWidth="1"/>
    <col min="15364" max="15364" width="17" style="4" customWidth="1"/>
    <col min="15365" max="15365" width="21.42578125" style="4" customWidth="1"/>
    <col min="15366" max="15366" width="8.85546875" style="4"/>
    <col min="15367" max="15367" width="14.7109375" style="4" customWidth="1"/>
    <col min="15368" max="15368" width="71" style="4" customWidth="1"/>
    <col min="15369" max="15369" width="20.7109375" style="4" customWidth="1"/>
    <col min="15370" max="15617" width="8.85546875" style="4"/>
    <col min="15618" max="15618" width="63.28515625" style="4" customWidth="1"/>
    <col min="15619" max="15619" width="21.85546875" style="4" customWidth="1"/>
    <col min="15620" max="15620" width="17" style="4" customWidth="1"/>
    <col min="15621" max="15621" width="21.42578125" style="4" customWidth="1"/>
    <col min="15622" max="15622" width="8.85546875" style="4"/>
    <col min="15623" max="15623" width="14.7109375" style="4" customWidth="1"/>
    <col min="15624" max="15624" width="71" style="4" customWidth="1"/>
    <col min="15625" max="15625" width="20.7109375" style="4" customWidth="1"/>
    <col min="15626" max="15873" width="8.85546875" style="4"/>
    <col min="15874" max="15874" width="63.28515625" style="4" customWidth="1"/>
    <col min="15875" max="15875" width="21.85546875" style="4" customWidth="1"/>
    <col min="15876" max="15876" width="17" style="4" customWidth="1"/>
    <col min="15877" max="15877" width="21.42578125" style="4" customWidth="1"/>
    <col min="15878" max="15878" width="8.85546875" style="4"/>
    <col min="15879" max="15879" width="14.7109375" style="4" customWidth="1"/>
    <col min="15880" max="15880" width="71" style="4" customWidth="1"/>
    <col min="15881" max="15881" width="20.7109375" style="4" customWidth="1"/>
    <col min="15882" max="16129" width="8.85546875" style="4"/>
    <col min="16130" max="16130" width="63.28515625" style="4" customWidth="1"/>
    <col min="16131" max="16131" width="21.85546875" style="4" customWidth="1"/>
    <col min="16132" max="16132" width="17" style="4" customWidth="1"/>
    <col min="16133" max="16133" width="21.42578125" style="4" customWidth="1"/>
    <col min="16134" max="16134" width="8.85546875" style="4"/>
    <col min="16135" max="16135" width="14.7109375" style="4" customWidth="1"/>
    <col min="16136" max="16136" width="71" style="4" customWidth="1"/>
    <col min="16137" max="16137" width="20.7109375" style="4" customWidth="1"/>
    <col min="16138" max="16384" width="8.85546875" style="4"/>
  </cols>
  <sheetData>
    <row r="2" spans="2:23" ht="23.25" x14ac:dyDescent="0.35">
      <c r="B2" s="1" t="s">
        <v>0</v>
      </c>
      <c r="C2" s="2"/>
      <c r="D2" s="2"/>
      <c r="G2" s="5" t="s">
        <v>224</v>
      </c>
      <c r="H2" s="6"/>
      <c r="I2" s="7"/>
    </row>
    <row r="4" spans="2:23" ht="18" x14ac:dyDescent="0.25">
      <c r="B4" s="8" t="s">
        <v>1</v>
      </c>
      <c r="E4" s="8">
        <v>2015</v>
      </c>
      <c r="G4" s="9" t="s">
        <v>2</v>
      </c>
      <c r="J4" s="11">
        <v>2015</v>
      </c>
      <c r="K4" s="29">
        <v>2016</v>
      </c>
      <c r="L4" s="11" t="s">
        <v>69</v>
      </c>
      <c r="M4" s="11" t="s">
        <v>70</v>
      </c>
      <c r="N4" s="24">
        <v>2017</v>
      </c>
      <c r="Q4" s="11" t="s">
        <v>94</v>
      </c>
      <c r="R4" s="11" t="s">
        <v>95</v>
      </c>
      <c r="S4" s="11" t="s">
        <v>96</v>
      </c>
      <c r="U4" s="155">
        <v>2018</v>
      </c>
      <c r="V4" s="11" t="s">
        <v>225</v>
      </c>
      <c r="W4" s="11" t="s">
        <v>226</v>
      </c>
    </row>
    <row r="5" spans="2:23" ht="18" x14ac:dyDescent="0.25">
      <c r="B5" s="8"/>
      <c r="D5" s="12"/>
      <c r="G5" s="11"/>
      <c r="I5" s="13"/>
    </row>
    <row r="6" spans="2:23" ht="18" x14ac:dyDescent="0.25">
      <c r="B6" s="8" t="s">
        <v>3</v>
      </c>
      <c r="C6" s="14">
        <v>1111</v>
      </c>
      <c r="E6" s="12">
        <v>1200000</v>
      </c>
      <c r="G6" s="11" t="s">
        <v>3</v>
      </c>
      <c r="H6" s="15">
        <v>1111</v>
      </c>
      <c r="J6" s="13">
        <f>'[1]2014 - příjmy'!O14</f>
        <v>1510000.2000000002</v>
      </c>
      <c r="K6" s="30">
        <v>1400000</v>
      </c>
      <c r="L6" s="13">
        <v>1309350</v>
      </c>
      <c r="M6" s="22">
        <f t="shared" ref="M6:M11" si="0">L6/9*12</f>
        <v>1745800</v>
      </c>
      <c r="N6" s="25">
        <v>1500000</v>
      </c>
      <c r="Q6" s="13">
        <v>1475307</v>
      </c>
      <c r="R6" s="13">
        <f>Q6/10*12</f>
        <v>1770368.4000000001</v>
      </c>
      <c r="S6" s="13">
        <v>1567636</v>
      </c>
      <c r="U6" s="157">
        <v>2000000</v>
      </c>
      <c r="V6" s="153">
        <v>1832306</v>
      </c>
      <c r="W6" s="153">
        <f>V6/10*12</f>
        <v>2198767.2000000002</v>
      </c>
    </row>
    <row r="7" spans="2:23" ht="18" x14ac:dyDescent="0.25">
      <c r="B7" s="8" t="s">
        <v>4</v>
      </c>
      <c r="C7" s="14">
        <v>1112</v>
      </c>
      <c r="E7" s="12">
        <v>16000</v>
      </c>
      <c r="G7" s="11" t="s">
        <v>4</v>
      </c>
      <c r="H7" s="15">
        <v>1112</v>
      </c>
      <c r="J7" s="13">
        <v>16000</v>
      </c>
      <c r="K7" s="30">
        <v>40000</v>
      </c>
      <c r="L7" s="13">
        <v>58565</v>
      </c>
      <c r="M7" s="13">
        <f t="shared" si="0"/>
        <v>78086.666666666672</v>
      </c>
      <c r="N7" s="25">
        <v>50000</v>
      </c>
      <c r="Q7" s="13"/>
      <c r="R7" s="13"/>
      <c r="S7" s="13">
        <v>90000</v>
      </c>
      <c r="U7" s="157">
        <v>50000</v>
      </c>
      <c r="V7" s="153">
        <v>37048</v>
      </c>
      <c r="W7" s="153">
        <f t="shared" ref="W7:W70" si="1">V7/10*12</f>
        <v>44457.600000000006</v>
      </c>
    </row>
    <row r="8" spans="2:23" ht="18" x14ac:dyDescent="0.25">
      <c r="B8" s="8" t="s">
        <v>5</v>
      </c>
      <c r="C8" s="14">
        <v>1113</v>
      </c>
      <c r="E8" s="12">
        <v>150000</v>
      </c>
      <c r="G8" s="11" t="s">
        <v>5</v>
      </c>
      <c r="H8" s="15" t="s">
        <v>6</v>
      </c>
      <c r="J8" s="13">
        <v>150000</v>
      </c>
      <c r="K8" s="30">
        <v>155000</v>
      </c>
      <c r="L8" s="13">
        <v>160490</v>
      </c>
      <c r="M8" s="13">
        <f t="shared" si="0"/>
        <v>213986.66666666669</v>
      </c>
      <c r="N8" s="25">
        <v>150000</v>
      </c>
      <c r="Q8" s="13"/>
      <c r="R8" s="13"/>
      <c r="S8" s="13"/>
      <c r="U8" s="157">
        <v>200000</v>
      </c>
      <c r="V8" s="153">
        <v>176054</v>
      </c>
      <c r="W8" s="153">
        <f t="shared" si="1"/>
        <v>211264.80000000002</v>
      </c>
    </row>
    <row r="9" spans="2:23" ht="18" x14ac:dyDescent="0.25">
      <c r="B9" s="8" t="s">
        <v>7</v>
      </c>
      <c r="C9" s="14">
        <v>1121</v>
      </c>
      <c r="E9" s="12">
        <v>1400000</v>
      </c>
      <c r="G9" s="11" t="s">
        <v>7</v>
      </c>
      <c r="H9" s="15">
        <v>1121</v>
      </c>
      <c r="J9" s="13">
        <f>'[1]2014 - příjmy'!O17</f>
        <v>1600000</v>
      </c>
      <c r="K9" s="30">
        <v>1700000</v>
      </c>
      <c r="L9" s="13">
        <v>1667567</v>
      </c>
      <c r="M9" s="22">
        <f t="shared" si="0"/>
        <v>2223422.6666666665</v>
      </c>
      <c r="N9" s="25">
        <v>1800000</v>
      </c>
      <c r="Q9" s="13">
        <v>1776297</v>
      </c>
      <c r="R9" s="13">
        <f>Q9/10*12</f>
        <v>2131556.4000000004</v>
      </c>
      <c r="S9" s="13">
        <v>1910239</v>
      </c>
      <c r="U9" s="157">
        <v>2000000</v>
      </c>
      <c r="V9" s="153">
        <v>1803391</v>
      </c>
      <c r="W9" s="153">
        <f t="shared" si="1"/>
        <v>2164069.2000000002</v>
      </c>
    </row>
    <row r="10" spans="2:23" ht="18" x14ac:dyDescent="0.25">
      <c r="B10" s="8" t="s">
        <v>8</v>
      </c>
      <c r="C10" s="14">
        <v>1122</v>
      </c>
      <c r="E10" s="12">
        <v>200000</v>
      </c>
      <c r="G10" s="11" t="s">
        <v>8</v>
      </c>
      <c r="H10" s="15">
        <v>1122</v>
      </c>
      <c r="J10" s="13">
        <v>200000</v>
      </c>
      <c r="K10" s="30">
        <v>200000</v>
      </c>
      <c r="L10" s="13">
        <v>328130</v>
      </c>
      <c r="M10" s="22">
        <f t="shared" si="0"/>
        <v>437506.66666666669</v>
      </c>
      <c r="N10" s="25">
        <v>200000</v>
      </c>
      <c r="Q10" s="13">
        <v>328130</v>
      </c>
      <c r="R10" s="13"/>
      <c r="S10" s="13">
        <v>226670</v>
      </c>
      <c r="U10" s="157">
        <v>500000</v>
      </c>
      <c r="V10" s="153">
        <v>484120</v>
      </c>
      <c r="W10" s="153">
        <f t="shared" si="1"/>
        <v>580944</v>
      </c>
    </row>
    <row r="11" spans="2:23" ht="18" x14ac:dyDescent="0.25">
      <c r="B11" s="8" t="s">
        <v>9</v>
      </c>
      <c r="C11" s="14">
        <v>1211</v>
      </c>
      <c r="E11" s="12">
        <v>3000000</v>
      </c>
      <c r="G11" s="11" t="s">
        <v>9</v>
      </c>
      <c r="H11" s="15">
        <v>1211</v>
      </c>
      <c r="J11" s="13">
        <f>'[1]2014 - příjmy'!O19</f>
        <v>3614999.8000000003</v>
      </c>
      <c r="K11" s="30">
        <v>3620000</v>
      </c>
      <c r="L11" s="13">
        <v>2844210</v>
      </c>
      <c r="M11" s="22">
        <f t="shared" si="0"/>
        <v>3792280</v>
      </c>
      <c r="N11" s="25">
        <v>3650000</v>
      </c>
      <c r="Q11" s="13">
        <v>3180328</v>
      </c>
      <c r="R11" s="13">
        <f>Q11/10*12</f>
        <v>3816393.5999999996</v>
      </c>
      <c r="S11" s="13">
        <v>3797618</v>
      </c>
      <c r="U11" s="157">
        <v>4100000</v>
      </c>
      <c r="V11" s="153">
        <v>3624367</v>
      </c>
      <c r="W11" s="153">
        <f t="shared" si="1"/>
        <v>4349240.4000000004</v>
      </c>
    </row>
    <row r="12" spans="2:23" ht="18" x14ac:dyDescent="0.25">
      <c r="B12" s="8" t="s">
        <v>10</v>
      </c>
      <c r="C12" s="14">
        <v>1340</v>
      </c>
      <c r="E12" s="12">
        <f>500*700</f>
        <v>350000</v>
      </c>
      <c r="G12" s="11" t="s">
        <v>10</v>
      </c>
      <c r="H12" s="15">
        <v>1340</v>
      </c>
      <c r="J12" s="13">
        <f>500*700</f>
        <v>350000</v>
      </c>
      <c r="K12" s="30">
        <v>350000</v>
      </c>
      <c r="L12" s="13">
        <v>374380</v>
      </c>
      <c r="M12" s="13"/>
      <c r="N12" s="25">
        <v>360000</v>
      </c>
      <c r="Q12" s="13"/>
      <c r="R12" s="13"/>
      <c r="S12" s="13"/>
      <c r="U12" s="157">
        <v>370000</v>
      </c>
      <c r="V12" s="153">
        <v>383057</v>
      </c>
      <c r="W12" s="153">
        <f t="shared" si="1"/>
        <v>459668.39999999997</v>
      </c>
    </row>
    <row r="13" spans="2:23" ht="18" x14ac:dyDescent="0.25">
      <c r="B13" s="8" t="s">
        <v>11</v>
      </c>
      <c r="C13" s="14">
        <v>1341</v>
      </c>
      <c r="E13" s="12">
        <v>5000</v>
      </c>
      <c r="G13" s="11" t="s">
        <v>11</v>
      </c>
      <c r="H13" s="15">
        <v>1341</v>
      </c>
      <c r="J13" s="13">
        <v>5000</v>
      </c>
      <c r="K13" s="30">
        <v>5000</v>
      </c>
      <c r="L13" s="13">
        <v>7025</v>
      </c>
      <c r="M13" s="13"/>
      <c r="N13" s="25">
        <v>5000</v>
      </c>
      <c r="Q13" s="13"/>
      <c r="R13" s="13"/>
      <c r="S13" s="13"/>
      <c r="U13" s="157">
        <v>5000</v>
      </c>
      <c r="V13" s="153">
        <v>6700</v>
      </c>
      <c r="W13" s="153">
        <f t="shared" si="1"/>
        <v>8040</v>
      </c>
    </row>
    <row r="14" spans="2:23" ht="18" x14ac:dyDescent="0.25">
      <c r="B14" s="8" t="s">
        <v>12</v>
      </c>
      <c r="C14" s="14">
        <v>1344</v>
      </c>
      <c r="E14" s="12">
        <v>10000</v>
      </c>
      <c r="G14" s="11" t="s">
        <v>12</v>
      </c>
      <c r="H14" s="15">
        <v>1344</v>
      </c>
      <c r="J14" s="13">
        <v>10000</v>
      </c>
      <c r="K14" s="30">
        <v>20000</v>
      </c>
      <c r="L14" s="13">
        <v>6282</v>
      </c>
      <c r="M14" s="13"/>
      <c r="N14" s="25"/>
      <c r="Q14" s="13"/>
      <c r="R14" s="13"/>
      <c r="S14" s="13"/>
      <c r="U14" s="157">
        <v>5000</v>
      </c>
      <c r="V14" s="153">
        <v>4617</v>
      </c>
      <c r="W14" s="153">
        <f t="shared" si="1"/>
        <v>5540.4</v>
      </c>
    </row>
    <row r="15" spans="2:23" ht="18" x14ac:dyDescent="0.25">
      <c r="B15" s="8"/>
      <c r="C15" s="14"/>
      <c r="E15" s="12"/>
      <c r="G15" s="11" t="s">
        <v>13</v>
      </c>
      <c r="H15" s="15">
        <v>1351</v>
      </c>
      <c r="J15" s="13"/>
      <c r="K15" s="30">
        <v>20000</v>
      </c>
      <c r="L15" s="13">
        <v>30225</v>
      </c>
      <c r="M15" s="13"/>
      <c r="N15" s="25">
        <v>40000</v>
      </c>
      <c r="O15" s="4" t="s">
        <v>72</v>
      </c>
      <c r="Q15" s="13"/>
      <c r="R15" s="13"/>
      <c r="S15" s="13"/>
      <c r="U15" s="157"/>
      <c r="V15" s="153"/>
      <c r="W15" s="153">
        <f t="shared" si="1"/>
        <v>0</v>
      </c>
    </row>
    <row r="16" spans="2:23" ht="18" x14ac:dyDescent="0.25">
      <c r="B16" s="8"/>
      <c r="C16" s="14"/>
      <c r="E16" s="12"/>
      <c r="G16" s="11" t="s">
        <v>229</v>
      </c>
      <c r="H16" s="15">
        <v>1381</v>
      </c>
      <c r="J16" s="13"/>
      <c r="K16" s="30"/>
      <c r="L16" s="13"/>
      <c r="M16" s="13"/>
      <c r="N16" s="25"/>
      <c r="Q16" s="13"/>
      <c r="R16" s="13"/>
      <c r="S16" s="13"/>
      <c r="U16" s="157">
        <v>20000</v>
      </c>
      <c r="V16" s="153">
        <v>27604</v>
      </c>
      <c r="W16" s="153"/>
    </row>
    <row r="17" spans="2:23" ht="18" x14ac:dyDescent="0.25">
      <c r="B17" s="8"/>
      <c r="C17" s="14"/>
      <c r="E17" s="12"/>
      <c r="G17" s="11" t="s">
        <v>228</v>
      </c>
      <c r="H17" s="15">
        <v>1382</v>
      </c>
      <c r="J17" s="13"/>
      <c r="K17" s="30"/>
      <c r="L17" s="13"/>
      <c r="M17" s="13"/>
      <c r="N17" s="25"/>
      <c r="Q17" s="13"/>
      <c r="R17" s="13"/>
      <c r="S17" s="13"/>
      <c r="U17" s="157"/>
      <c r="V17" s="153">
        <v>13588</v>
      </c>
      <c r="W17" s="153"/>
    </row>
    <row r="18" spans="2:23" ht="18" x14ac:dyDescent="0.25">
      <c r="B18" s="8" t="s">
        <v>14</v>
      </c>
      <c r="C18" s="14">
        <v>1511</v>
      </c>
      <c r="E18" s="12">
        <v>700000</v>
      </c>
      <c r="G18" s="11" t="s">
        <v>14</v>
      </c>
      <c r="H18" s="15">
        <v>1511</v>
      </c>
      <c r="J18" s="13">
        <f>'[1]2014 - příjmy'!O28</f>
        <v>800000</v>
      </c>
      <c r="K18" s="30">
        <v>850000</v>
      </c>
      <c r="L18" s="13">
        <v>739632</v>
      </c>
      <c r="M18" s="13"/>
      <c r="N18" s="25">
        <v>1000000</v>
      </c>
      <c r="Q18" s="13">
        <v>740929</v>
      </c>
      <c r="R18" s="13"/>
      <c r="S18" s="13">
        <v>1156728</v>
      </c>
      <c r="U18" s="157">
        <v>1000000</v>
      </c>
      <c r="V18" s="153">
        <v>780714</v>
      </c>
      <c r="W18" s="153">
        <f t="shared" si="1"/>
        <v>936856.79999999993</v>
      </c>
    </row>
    <row r="19" spans="2:23" ht="18" x14ac:dyDescent="0.25">
      <c r="B19" s="8" t="s">
        <v>15</v>
      </c>
      <c r="C19" s="14">
        <v>1012</v>
      </c>
      <c r="E19" s="12">
        <v>50000</v>
      </c>
      <c r="G19" s="11" t="s">
        <v>16</v>
      </c>
      <c r="H19" s="15" t="s">
        <v>71</v>
      </c>
      <c r="J19" s="13">
        <v>50000</v>
      </c>
      <c r="K19" s="30">
        <v>266000</v>
      </c>
      <c r="L19" s="13">
        <v>40200</v>
      </c>
      <c r="M19" s="13">
        <f>250000</f>
        <v>250000</v>
      </c>
      <c r="N19" s="25">
        <v>265000</v>
      </c>
      <c r="Q19" s="13">
        <v>152594</v>
      </c>
      <c r="R19" s="13"/>
      <c r="S19" s="13"/>
      <c r="U19" s="157">
        <v>265000</v>
      </c>
      <c r="V19" s="153">
        <v>156343</v>
      </c>
      <c r="W19" s="153">
        <f t="shared" si="1"/>
        <v>187611.59999999998</v>
      </c>
    </row>
    <row r="20" spans="2:23" ht="18" x14ac:dyDescent="0.25">
      <c r="B20" s="8" t="s">
        <v>17</v>
      </c>
      <c r="C20" s="14">
        <v>3319</v>
      </c>
      <c r="E20" s="12">
        <v>60000</v>
      </c>
      <c r="G20" s="11" t="s">
        <v>17</v>
      </c>
      <c r="H20" s="15">
        <v>3319</v>
      </c>
      <c r="J20" s="13">
        <v>60000</v>
      </c>
      <c r="K20" s="30">
        <v>65000</v>
      </c>
      <c r="L20" s="13">
        <v>26880</v>
      </c>
      <c r="M20" s="13"/>
      <c r="N20" s="25">
        <v>20000</v>
      </c>
      <c r="Q20" s="13"/>
      <c r="R20" s="13"/>
      <c r="S20" s="13"/>
      <c r="U20" s="157">
        <v>10000</v>
      </c>
      <c r="V20" s="153">
        <v>10380</v>
      </c>
      <c r="W20" s="153">
        <f t="shared" si="1"/>
        <v>12456</v>
      </c>
    </row>
    <row r="21" spans="2:23" ht="18" x14ac:dyDescent="0.25">
      <c r="B21" s="8" t="s">
        <v>18</v>
      </c>
      <c r="C21" s="14">
        <v>3612</v>
      </c>
      <c r="E21" s="12">
        <v>60000</v>
      </c>
      <c r="G21" s="11" t="s">
        <v>18</v>
      </c>
      <c r="H21" s="15">
        <v>3612</v>
      </c>
      <c r="J21" s="13">
        <v>60000</v>
      </c>
      <c r="K21" s="30">
        <v>65000</v>
      </c>
      <c r="L21" s="13">
        <v>51513</v>
      </c>
      <c r="M21" s="13">
        <f>L21/9*12</f>
        <v>68684</v>
      </c>
      <c r="N21" s="25">
        <v>65000</v>
      </c>
      <c r="Q21" s="13">
        <v>55892</v>
      </c>
      <c r="R21" s="13"/>
      <c r="S21" s="13"/>
      <c r="U21" s="157">
        <v>65000</v>
      </c>
      <c r="V21" s="153">
        <v>57508</v>
      </c>
      <c r="W21" s="153">
        <f t="shared" si="1"/>
        <v>69009.600000000006</v>
      </c>
    </row>
    <row r="22" spans="2:23" ht="18" x14ac:dyDescent="0.25">
      <c r="B22" s="8" t="s">
        <v>19</v>
      </c>
      <c r="C22" s="14">
        <v>2310</v>
      </c>
      <c r="E22" s="12">
        <v>30000</v>
      </c>
      <c r="G22" s="11" t="s">
        <v>19</v>
      </c>
      <c r="H22" s="15">
        <v>2310</v>
      </c>
      <c r="J22" s="13">
        <v>30000</v>
      </c>
      <c r="K22" s="30">
        <v>30000</v>
      </c>
      <c r="L22" s="13">
        <v>30737</v>
      </c>
      <c r="M22" s="13"/>
      <c r="N22" s="25">
        <v>30000</v>
      </c>
      <c r="Q22" s="13"/>
      <c r="R22" s="13"/>
      <c r="S22" s="13"/>
      <c r="U22" s="157">
        <v>30000</v>
      </c>
      <c r="V22" s="153">
        <v>23270</v>
      </c>
      <c r="W22" s="153">
        <f t="shared" si="1"/>
        <v>27924</v>
      </c>
    </row>
    <row r="23" spans="2:23" ht="18" x14ac:dyDescent="0.25">
      <c r="B23" s="8" t="s">
        <v>20</v>
      </c>
      <c r="C23" s="14">
        <v>2321</v>
      </c>
      <c r="E23" s="12">
        <v>100000</v>
      </c>
      <c r="G23" s="11" t="s">
        <v>20</v>
      </c>
      <c r="H23" s="15">
        <v>2321</v>
      </c>
      <c r="J23" s="13">
        <v>100000</v>
      </c>
      <c r="K23" s="30">
        <v>100000</v>
      </c>
      <c r="L23" s="13">
        <v>135296</v>
      </c>
      <c r="M23" s="13"/>
      <c r="N23" s="25">
        <f>(10/8*L23)+(350*90)-620</f>
        <v>200000</v>
      </c>
      <c r="Q23" s="13"/>
      <c r="R23" s="13"/>
      <c r="S23" s="13"/>
      <c r="U23" s="157">
        <v>200000</v>
      </c>
      <c r="V23" s="153">
        <v>212803</v>
      </c>
      <c r="W23" s="153">
        <f>V23</f>
        <v>212803</v>
      </c>
    </row>
    <row r="24" spans="2:23" ht="18" x14ac:dyDescent="0.25">
      <c r="B24" s="8" t="s">
        <v>21</v>
      </c>
      <c r="C24" s="14">
        <v>3725</v>
      </c>
      <c r="E24" s="12">
        <v>50000</v>
      </c>
      <c r="G24" s="11" t="s">
        <v>21</v>
      </c>
      <c r="H24" s="15">
        <v>3725</v>
      </c>
      <c r="J24" s="13">
        <v>50000</v>
      </c>
      <c r="K24" s="30">
        <v>60000</v>
      </c>
      <c r="L24" s="13">
        <v>76876</v>
      </c>
      <c r="M24" s="13">
        <f>L24/9*12</f>
        <v>102501.33333333333</v>
      </c>
      <c r="N24" s="25">
        <v>70000</v>
      </c>
      <c r="Q24" s="13"/>
      <c r="R24" s="13"/>
      <c r="S24" s="13"/>
      <c r="U24" s="157">
        <v>100000</v>
      </c>
      <c r="V24" s="159">
        <v>48193</v>
      </c>
      <c r="W24" s="153">
        <f t="shared" si="1"/>
        <v>57831.600000000006</v>
      </c>
    </row>
    <row r="25" spans="2:23" ht="18" x14ac:dyDescent="0.25">
      <c r="B25" s="8"/>
      <c r="C25" s="14"/>
      <c r="E25" s="12"/>
      <c r="G25" s="154" t="s">
        <v>22</v>
      </c>
      <c r="H25" s="15">
        <v>4213</v>
      </c>
      <c r="J25" s="13"/>
      <c r="K25" s="30">
        <v>300000</v>
      </c>
      <c r="L25" s="13"/>
      <c r="M25" s="13"/>
      <c r="N25" s="25"/>
      <c r="Q25" s="13"/>
      <c r="R25" s="13"/>
      <c r="S25" s="13"/>
      <c r="V25" s="153"/>
      <c r="W25" s="153">
        <f t="shared" si="1"/>
        <v>0</v>
      </c>
    </row>
    <row r="26" spans="2:23" ht="18" x14ac:dyDescent="0.25">
      <c r="B26" s="8"/>
      <c r="C26" s="14"/>
      <c r="E26" s="12"/>
      <c r="G26" s="11" t="s">
        <v>23</v>
      </c>
      <c r="H26" s="15">
        <v>4112</v>
      </c>
      <c r="J26" s="13"/>
      <c r="K26" s="30">
        <v>100000</v>
      </c>
      <c r="L26" s="13">
        <v>100800</v>
      </c>
      <c r="M26" s="13"/>
      <c r="N26" s="25">
        <v>100000</v>
      </c>
      <c r="Q26" s="13"/>
      <c r="R26" s="13"/>
      <c r="S26" s="13"/>
      <c r="U26" s="157">
        <v>100000</v>
      </c>
      <c r="V26" s="153">
        <v>190000</v>
      </c>
      <c r="W26" s="153">
        <f t="shared" si="1"/>
        <v>228000</v>
      </c>
    </row>
    <row r="27" spans="2:23" ht="18" x14ac:dyDescent="0.25">
      <c r="B27" s="8"/>
      <c r="C27" s="14"/>
      <c r="E27" s="12"/>
      <c r="G27" s="154" t="s">
        <v>24</v>
      </c>
      <c r="H27" s="15">
        <v>4222</v>
      </c>
      <c r="J27" s="13"/>
      <c r="K27" s="30">
        <v>1149000</v>
      </c>
      <c r="L27" s="13"/>
      <c r="M27" s="13"/>
      <c r="N27" s="25"/>
      <c r="Q27" s="13"/>
      <c r="R27" s="13"/>
      <c r="S27" s="13"/>
      <c r="V27" s="153"/>
      <c r="W27" s="153">
        <f t="shared" si="1"/>
        <v>0</v>
      </c>
    </row>
    <row r="28" spans="2:23" s="19" customFormat="1" ht="18" x14ac:dyDescent="0.25">
      <c r="B28" s="155"/>
      <c r="C28" s="156"/>
      <c r="E28" s="157"/>
      <c r="G28" s="154" t="s">
        <v>73</v>
      </c>
      <c r="H28" s="158">
        <v>2132</v>
      </c>
      <c r="J28" s="157"/>
      <c r="K28" s="157"/>
      <c r="L28" s="157">
        <v>137000</v>
      </c>
      <c r="M28" s="157">
        <f>L28/9*12</f>
        <v>182666.66666666669</v>
      </c>
      <c r="N28" s="157"/>
      <c r="Q28" s="19" t="s">
        <v>218</v>
      </c>
      <c r="R28" s="157"/>
      <c r="S28" s="157"/>
      <c r="V28" s="153"/>
      <c r="W28" s="153">
        <f t="shared" si="1"/>
        <v>0</v>
      </c>
    </row>
    <row r="29" spans="2:23" ht="18" x14ac:dyDescent="0.25">
      <c r="B29" s="8"/>
      <c r="C29" s="14"/>
      <c r="G29" s="11"/>
      <c r="H29" s="15"/>
      <c r="V29" s="153"/>
      <c r="W29" s="153">
        <f t="shared" si="1"/>
        <v>0</v>
      </c>
    </row>
    <row r="30" spans="2:23" ht="21.75" customHeight="1" x14ac:dyDescent="0.25">
      <c r="B30" s="8"/>
      <c r="C30" s="14"/>
      <c r="E30" s="12"/>
      <c r="G30" s="11" t="s">
        <v>25</v>
      </c>
      <c r="H30" s="15"/>
      <c r="J30" s="13">
        <f>SUM(J6:J26)</f>
        <v>8606000</v>
      </c>
      <c r="K30" s="30">
        <f>SUM(K6:K27)</f>
        <v>10495000</v>
      </c>
      <c r="L30" s="13"/>
      <c r="M30" s="13"/>
      <c r="N30" s="25">
        <f>SUM(N6:N28)</f>
        <v>9505000</v>
      </c>
      <c r="Q30" s="13"/>
      <c r="R30" s="13"/>
      <c r="S30" s="13"/>
      <c r="U30" s="157">
        <f>SUM(U6:U28)</f>
        <v>11020000</v>
      </c>
      <c r="V30" s="153"/>
      <c r="W30" s="153">
        <f t="shared" si="1"/>
        <v>0</v>
      </c>
    </row>
    <row r="31" spans="2:23" ht="21.75" customHeight="1" x14ac:dyDescent="0.25">
      <c r="B31" s="8"/>
      <c r="C31" s="14"/>
      <c r="E31" s="12"/>
      <c r="G31" s="11"/>
      <c r="H31" s="15"/>
      <c r="J31" s="13"/>
      <c r="K31" s="30">
        <f>'[2]Prijmy 2016'!N43*1000-K30</f>
        <v>0</v>
      </c>
      <c r="L31" s="13"/>
      <c r="M31" s="13"/>
      <c r="N31" s="25"/>
      <c r="Q31" s="13"/>
      <c r="R31" s="13"/>
      <c r="S31" s="13"/>
      <c r="V31" s="153"/>
      <c r="W31" s="153">
        <f t="shared" si="1"/>
        <v>0</v>
      </c>
    </row>
    <row r="32" spans="2:23" ht="44.25" customHeight="1" x14ac:dyDescent="0.2">
      <c r="C32" s="14"/>
      <c r="H32" s="15"/>
      <c r="V32" s="153"/>
      <c r="W32" s="153">
        <f t="shared" si="1"/>
        <v>0</v>
      </c>
    </row>
    <row r="33" spans="5:24" ht="18" x14ac:dyDescent="0.25">
      <c r="E33" s="17"/>
      <c r="G33" s="9" t="s">
        <v>26</v>
      </c>
      <c r="J33" s="11">
        <v>2015</v>
      </c>
      <c r="K33" s="29">
        <v>2016</v>
      </c>
      <c r="L33" s="11" t="s">
        <v>69</v>
      </c>
      <c r="M33" s="11" t="s">
        <v>70</v>
      </c>
      <c r="N33" s="24">
        <v>2017</v>
      </c>
      <c r="P33" s="4" t="s">
        <v>27</v>
      </c>
      <c r="Q33" s="11"/>
      <c r="R33" s="11"/>
      <c r="S33" s="11"/>
      <c r="U33" s="155">
        <f>U4</f>
        <v>2018</v>
      </c>
      <c r="V33" s="153"/>
      <c r="W33" s="153">
        <f t="shared" si="1"/>
        <v>0</v>
      </c>
    </row>
    <row r="34" spans="5:24" ht="18" x14ac:dyDescent="0.25">
      <c r="G34" s="11"/>
      <c r="I34" s="11"/>
      <c r="J34" s="18"/>
      <c r="K34" s="31"/>
      <c r="L34" s="18"/>
      <c r="M34" s="18"/>
      <c r="N34" s="26"/>
      <c r="Q34" s="18"/>
      <c r="R34" s="18"/>
      <c r="S34" s="18"/>
      <c r="V34" s="153"/>
      <c r="W34" s="153">
        <f t="shared" si="1"/>
        <v>0</v>
      </c>
    </row>
    <row r="35" spans="5:24" ht="18" x14ac:dyDescent="0.25">
      <c r="G35" s="11" t="s">
        <v>28</v>
      </c>
      <c r="H35" s="15">
        <v>1031</v>
      </c>
      <c r="I35" s="11"/>
      <c r="J35" s="13">
        <v>170000</v>
      </c>
      <c r="K35" s="30">
        <v>70000</v>
      </c>
      <c r="L35" s="4" t="s">
        <v>29</v>
      </c>
      <c r="M35" s="13"/>
      <c r="N35" s="25">
        <v>150000</v>
      </c>
      <c r="Q35" s="4" t="s">
        <v>221</v>
      </c>
      <c r="R35" s="13"/>
      <c r="S35" s="13"/>
      <c r="U35" s="157">
        <v>2150000</v>
      </c>
      <c r="V35" s="153">
        <v>743442</v>
      </c>
      <c r="W35" s="153">
        <f t="shared" si="1"/>
        <v>892130.39999999991</v>
      </c>
      <c r="X35" s="4" t="s">
        <v>239</v>
      </c>
    </row>
    <row r="36" spans="5:24" ht="18" x14ac:dyDescent="0.25">
      <c r="G36" s="11" t="s">
        <v>30</v>
      </c>
      <c r="H36" s="15">
        <v>2141</v>
      </c>
      <c r="J36" s="13">
        <v>50000</v>
      </c>
      <c r="K36" s="30">
        <v>212000</v>
      </c>
      <c r="L36" s="4" t="s">
        <v>31</v>
      </c>
      <c r="M36" s="13"/>
      <c r="N36" s="25">
        <v>40000</v>
      </c>
      <c r="R36" s="13"/>
      <c r="S36" s="13"/>
      <c r="U36" s="157">
        <v>40000</v>
      </c>
      <c r="V36" s="153">
        <v>17554</v>
      </c>
      <c r="W36" s="153">
        <f t="shared" si="1"/>
        <v>21064.800000000003</v>
      </c>
    </row>
    <row r="37" spans="5:24" ht="18" x14ac:dyDescent="0.25">
      <c r="G37" s="11" t="s">
        <v>32</v>
      </c>
      <c r="H37" s="15">
        <v>2219</v>
      </c>
      <c r="J37" s="13">
        <v>1508750</v>
      </c>
      <c r="K37" s="30">
        <v>2875000</v>
      </c>
      <c r="L37" s="4" t="s">
        <v>33</v>
      </c>
      <c r="M37" s="13"/>
      <c r="N37" s="25">
        <v>980000</v>
      </c>
      <c r="Q37" s="4" t="s">
        <v>220</v>
      </c>
      <c r="R37" s="13"/>
      <c r="S37" s="13"/>
      <c r="U37" s="157">
        <v>1760000</v>
      </c>
      <c r="V37" s="153">
        <v>1639563</v>
      </c>
      <c r="W37" s="153">
        <f t="shared" si="1"/>
        <v>1967475.5999999999</v>
      </c>
      <c r="X37" s="4" t="s">
        <v>243</v>
      </c>
    </row>
    <row r="38" spans="5:24" ht="18" x14ac:dyDescent="0.25">
      <c r="G38" s="11" t="s">
        <v>34</v>
      </c>
      <c r="H38" s="15">
        <v>2310</v>
      </c>
      <c r="J38" s="13">
        <v>75000</v>
      </c>
      <c r="K38" s="30">
        <v>229000</v>
      </c>
      <c r="L38" s="4" t="s">
        <v>35</v>
      </c>
      <c r="M38" s="13"/>
      <c r="N38" s="25">
        <v>230000</v>
      </c>
      <c r="Q38" s="4" t="s">
        <v>222</v>
      </c>
      <c r="R38" s="13"/>
      <c r="S38" s="13"/>
      <c r="U38" s="157">
        <v>50000</v>
      </c>
      <c r="V38" s="153">
        <v>8889</v>
      </c>
      <c r="W38" s="153">
        <f t="shared" si="1"/>
        <v>10666.8</v>
      </c>
    </row>
    <row r="39" spans="5:24" ht="18" x14ac:dyDescent="0.25">
      <c r="G39" s="11" t="s">
        <v>36</v>
      </c>
      <c r="H39" s="15">
        <v>2321</v>
      </c>
      <c r="J39" s="13">
        <v>5955000</v>
      </c>
      <c r="K39" s="30">
        <v>6245000</v>
      </c>
      <c r="L39" s="4" t="s">
        <v>37</v>
      </c>
      <c r="M39" s="13"/>
      <c r="N39" s="25">
        <v>1700000</v>
      </c>
      <c r="Q39" s="4" t="s">
        <v>219</v>
      </c>
      <c r="R39" s="13"/>
      <c r="S39" s="13"/>
      <c r="U39" s="157">
        <v>1250000</v>
      </c>
      <c r="V39" s="153">
        <v>384647</v>
      </c>
      <c r="W39" s="153">
        <f t="shared" si="1"/>
        <v>461576.39999999997</v>
      </c>
    </row>
    <row r="40" spans="5:24" ht="18" x14ac:dyDescent="0.25">
      <c r="G40" s="11" t="s">
        <v>38</v>
      </c>
      <c r="H40" s="15">
        <v>3113</v>
      </c>
      <c r="J40" s="13">
        <v>757000</v>
      </c>
      <c r="K40" s="30">
        <v>660000</v>
      </c>
      <c r="L40" s="4" t="s">
        <v>97</v>
      </c>
      <c r="M40" s="13"/>
      <c r="N40" s="25">
        <v>670000</v>
      </c>
      <c r="R40" s="13"/>
      <c r="S40" s="13"/>
      <c r="U40" s="157">
        <v>600000</v>
      </c>
      <c r="V40" s="153">
        <v>765814</v>
      </c>
      <c r="W40" s="153">
        <f t="shared" si="1"/>
        <v>918976.79999999993</v>
      </c>
    </row>
    <row r="41" spans="5:24" ht="18" x14ac:dyDescent="0.25">
      <c r="G41" s="11" t="s">
        <v>39</v>
      </c>
      <c r="H41" s="15">
        <v>3314</v>
      </c>
      <c r="J41" s="13">
        <v>35000</v>
      </c>
      <c r="K41" s="30">
        <v>60000</v>
      </c>
      <c r="L41" s="4" t="s">
        <v>40</v>
      </c>
      <c r="M41" s="13"/>
      <c r="N41" s="25">
        <v>50000</v>
      </c>
      <c r="R41" s="13"/>
      <c r="S41" s="13"/>
      <c r="U41" s="157">
        <v>30000</v>
      </c>
      <c r="V41" s="153">
        <v>19563</v>
      </c>
      <c r="W41" s="153">
        <f t="shared" si="1"/>
        <v>23475.599999999999</v>
      </c>
    </row>
    <row r="42" spans="5:24" ht="18" x14ac:dyDescent="0.25">
      <c r="G42" s="11" t="s">
        <v>41</v>
      </c>
      <c r="H42" s="15">
        <v>3319</v>
      </c>
      <c r="J42" s="13">
        <v>287000</v>
      </c>
      <c r="K42" s="30">
        <v>90000</v>
      </c>
      <c r="L42" s="4" t="s">
        <v>42</v>
      </c>
      <c r="M42" s="13"/>
      <c r="N42" s="25">
        <v>150000</v>
      </c>
      <c r="R42" s="13"/>
      <c r="S42" s="13"/>
      <c r="U42" s="157">
        <v>250000</v>
      </c>
      <c r="V42" s="153">
        <v>4584</v>
      </c>
      <c r="W42" s="153">
        <f t="shared" si="1"/>
        <v>5500.7999999999993</v>
      </c>
      <c r="X42" s="4" t="s">
        <v>240</v>
      </c>
    </row>
    <row r="43" spans="5:24" ht="18" x14ac:dyDescent="0.25">
      <c r="G43" s="11" t="s">
        <v>43</v>
      </c>
      <c r="H43" s="15">
        <v>3322</v>
      </c>
      <c r="J43" s="13"/>
      <c r="K43" s="30">
        <v>150000</v>
      </c>
      <c r="L43" s="4" t="s">
        <v>44</v>
      </c>
      <c r="M43" s="13"/>
      <c r="N43" s="25">
        <v>150000</v>
      </c>
      <c r="R43" s="13"/>
      <c r="S43" s="13"/>
      <c r="U43" s="157">
        <v>150000</v>
      </c>
      <c r="V43" s="153">
        <v>0</v>
      </c>
      <c r="W43" s="153">
        <f t="shared" si="1"/>
        <v>0</v>
      </c>
    </row>
    <row r="44" spans="5:24" ht="18" x14ac:dyDescent="0.25">
      <c r="G44" s="11" t="s">
        <v>45</v>
      </c>
      <c r="H44" s="15">
        <v>3326</v>
      </c>
      <c r="J44" s="13"/>
      <c r="K44" s="30">
        <v>50000</v>
      </c>
      <c r="M44" s="13"/>
      <c r="N44" s="25">
        <v>100000</v>
      </c>
      <c r="R44" s="13"/>
      <c r="S44" s="13"/>
      <c r="U44" s="157">
        <v>200000</v>
      </c>
      <c r="V44" s="153">
        <v>94600</v>
      </c>
      <c r="W44" s="153">
        <f t="shared" si="1"/>
        <v>113520</v>
      </c>
      <c r="X44" s="4" t="s">
        <v>230</v>
      </c>
    </row>
    <row r="45" spans="5:24" ht="18" x14ac:dyDescent="0.25">
      <c r="G45" s="11" t="s">
        <v>46</v>
      </c>
      <c r="H45" s="15">
        <v>3399</v>
      </c>
      <c r="J45" s="13">
        <v>30000</v>
      </c>
      <c r="K45" s="30">
        <v>40000</v>
      </c>
      <c r="M45" s="13"/>
      <c r="N45" s="25">
        <v>70000</v>
      </c>
      <c r="R45" s="13"/>
      <c r="S45" s="13"/>
      <c r="U45" s="157">
        <v>40000</v>
      </c>
      <c r="V45" s="153">
        <v>15611</v>
      </c>
      <c r="W45" s="153">
        <f t="shared" si="1"/>
        <v>18733.199999999997</v>
      </c>
    </row>
    <row r="46" spans="5:24" ht="18" x14ac:dyDescent="0.25">
      <c r="G46" s="11" t="s">
        <v>47</v>
      </c>
      <c r="H46" s="15">
        <v>3419</v>
      </c>
      <c r="J46" s="13">
        <v>100000</v>
      </c>
      <c r="K46" s="30">
        <v>110000</v>
      </c>
      <c r="L46" s="4" t="s">
        <v>48</v>
      </c>
      <c r="M46" s="13"/>
      <c r="N46" s="25">
        <v>110000</v>
      </c>
      <c r="Q46" s="4" t="str">
        <f>L46</f>
        <v>Dětské hřiště obora Budíškovice</v>
      </c>
      <c r="R46" s="13"/>
      <c r="S46" s="13"/>
      <c r="U46" s="157">
        <v>20000</v>
      </c>
      <c r="V46" s="153">
        <v>0</v>
      </c>
      <c r="W46" s="153">
        <f t="shared" si="1"/>
        <v>0</v>
      </c>
      <c r="X46" s="4" t="s">
        <v>231</v>
      </c>
    </row>
    <row r="47" spans="5:24" ht="18" x14ac:dyDescent="0.25">
      <c r="G47" s="11" t="s">
        <v>49</v>
      </c>
      <c r="H47" s="15">
        <v>3612</v>
      </c>
      <c r="J47" s="13">
        <v>20000</v>
      </c>
      <c r="K47" s="30">
        <v>452000</v>
      </c>
      <c r="M47" s="13"/>
      <c r="N47" s="25"/>
      <c r="R47" s="13"/>
      <c r="S47" s="13"/>
      <c r="U47" s="157">
        <v>200000</v>
      </c>
      <c r="V47" s="153"/>
      <c r="W47" s="153">
        <f t="shared" si="1"/>
        <v>0</v>
      </c>
    </row>
    <row r="48" spans="5:24" ht="18" x14ac:dyDescent="0.25">
      <c r="G48" s="11" t="s">
        <v>50</v>
      </c>
      <c r="H48" s="15">
        <v>3631</v>
      </c>
      <c r="J48" s="13">
        <v>270000</v>
      </c>
      <c r="K48" s="30">
        <v>150000</v>
      </c>
      <c r="M48" s="13"/>
      <c r="N48" s="25">
        <v>210000</v>
      </c>
      <c r="R48" s="13"/>
      <c r="S48" s="13"/>
      <c r="U48" s="157">
        <v>150000</v>
      </c>
      <c r="V48" s="153">
        <v>72366</v>
      </c>
      <c r="W48" s="153">
        <f t="shared" si="1"/>
        <v>86839.200000000012</v>
      </c>
    </row>
    <row r="49" spans="7:24" ht="18" x14ac:dyDescent="0.25">
      <c r="G49" s="11" t="s">
        <v>51</v>
      </c>
      <c r="H49" s="15">
        <v>3632</v>
      </c>
      <c r="J49" s="13">
        <v>50000</v>
      </c>
      <c r="K49" s="30">
        <v>35000</v>
      </c>
      <c r="M49" s="13"/>
      <c r="N49" s="25">
        <v>30000</v>
      </c>
      <c r="R49" s="13"/>
      <c r="S49" s="13"/>
      <c r="U49" s="157">
        <v>30000</v>
      </c>
      <c r="V49" s="153">
        <v>-7268</v>
      </c>
      <c r="W49" s="153">
        <f t="shared" si="1"/>
        <v>-8721.5999999999985</v>
      </c>
    </row>
    <row r="50" spans="7:24" ht="18" x14ac:dyDescent="0.25">
      <c r="G50" s="11" t="s">
        <v>98</v>
      </c>
      <c r="H50" s="15">
        <v>3636</v>
      </c>
      <c r="J50" s="13"/>
      <c r="K50" s="30"/>
      <c r="M50" s="13"/>
      <c r="N50" s="25">
        <v>500000</v>
      </c>
      <c r="Q50" s="4" t="s">
        <v>99</v>
      </c>
      <c r="R50" s="13"/>
      <c r="S50" s="13"/>
      <c r="U50" s="157">
        <v>200000</v>
      </c>
      <c r="V50" s="153">
        <v>19863</v>
      </c>
      <c r="W50" s="153">
        <f t="shared" si="1"/>
        <v>23835.599999999999</v>
      </c>
    </row>
    <row r="51" spans="7:24" ht="18" x14ac:dyDescent="0.25">
      <c r="G51" s="11" t="s">
        <v>52</v>
      </c>
      <c r="H51" s="15">
        <v>3639</v>
      </c>
      <c r="J51" s="13"/>
      <c r="K51" s="30">
        <v>250000</v>
      </c>
      <c r="L51" s="4" t="s">
        <v>53</v>
      </c>
      <c r="M51" s="13"/>
      <c r="N51" s="25">
        <v>380000</v>
      </c>
      <c r="R51" s="13"/>
      <c r="S51" s="13"/>
      <c r="U51" s="157">
        <v>300000</v>
      </c>
      <c r="V51" s="153">
        <v>1006347</v>
      </c>
      <c r="W51" s="153">
        <f t="shared" si="1"/>
        <v>1207616.3999999999</v>
      </c>
    </row>
    <row r="52" spans="7:24" ht="18" x14ac:dyDescent="0.25">
      <c r="G52" s="11" t="s">
        <v>54</v>
      </c>
      <c r="H52" s="15">
        <v>3722</v>
      </c>
      <c r="J52" s="13">
        <v>950000</v>
      </c>
      <c r="K52" s="30">
        <v>550000</v>
      </c>
      <c r="L52" s="4" t="s">
        <v>55</v>
      </c>
      <c r="M52" s="13"/>
      <c r="N52" s="25">
        <v>550000</v>
      </c>
      <c r="R52" s="13"/>
      <c r="S52" s="13"/>
      <c r="U52" s="157">
        <v>600000</v>
      </c>
      <c r="V52" s="153">
        <v>456531</v>
      </c>
      <c r="W52" s="153">
        <f t="shared" si="1"/>
        <v>547837.19999999995</v>
      </c>
    </row>
    <row r="53" spans="7:24" ht="18" x14ac:dyDescent="0.25">
      <c r="G53" s="11" t="s">
        <v>56</v>
      </c>
      <c r="H53" s="15">
        <v>3726</v>
      </c>
      <c r="J53" s="13"/>
      <c r="K53" s="30">
        <v>59000</v>
      </c>
      <c r="L53" s="4" t="s">
        <v>57</v>
      </c>
      <c r="M53" s="13"/>
      <c r="N53" s="25">
        <v>65000</v>
      </c>
      <c r="R53" s="13"/>
      <c r="S53" s="13"/>
      <c r="U53" s="157">
        <v>50000</v>
      </c>
      <c r="V53" s="153">
        <v>32449</v>
      </c>
      <c r="W53" s="153">
        <f t="shared" si="1"/>
        <v>38938.800000000003</v>
      </c>
    </row>
    <row r="54" spans="7:24" ht="18" x14ac:dyDescent="0.25">
      <c r="G54" s="11" t="s">
        <v>232</v>
      </c>
      <c r="H54" s="15">
        <v>3744</v>
      </c>
      <c r="J54" s="13"/>
      <c r="K54" s="30"/>
      <c r="M54" s="13"/>
      <c r="N54" s="25">
        <v>100000</v>
      </c>
      <c r="Q54" s="4" t="s">
        <v>100</v>
      </c>
      <c r="R54" s="13"/>
      <c r="S54" s="13"/>
      <c r="U54" s="157">
        <v>100000</v>
      </c>
      <c r="V54" s="153">
        <v>264846</v>
      </c>
      <c r="W54" s="153">
        <f t="shared" si="1"/>
        <v>317815.19999999995</v>
      </c>
    </row>
    <row r="55" spans="7:24" ht="18" x14ac:dyDescent="0.25">
      <c r="G55" s="11" t="s">
        <v>58</v>
      </c>
      <c r="H55" s="15">
        <v>5512</v>
      </c>
      <c r="J55" s="13">
        <v>210000</v>
      </c>
      <c r="K55" s="30">
        <v>210000</v>
      </c>
      <c r="M55" s="13"/>
      <c r="N55" s="25">
        <v>200000</v>
      </c>
      <c r="R55" s="13"/>
      <c r="S55" s="13"/>
      <c r="U55" s="157">
        <v>200000</v>
      </c>
      <c r="V55" s="153">
        <v>165877</v>
      </c>
      <c r="W55" s="153">
        <f t="shared" si="1"/>
        <v>199052.40000000002</v>
      </c>
    </row>
    <row r="56" spans="7:24" ht="18" x14ac:dyDescent="0.25">
      <c r="G56" s="11" t="s">
        <v>59</v>
      </c>
      <c r="H56" s="15" t="s">
        <v>60</v>
      </c>
      <c r="J56" s="13">
        <v>2646200</v>
      </c>
      <c r="K56" s="30">
        <v>2914000</v>
      </c>
      <c r="L56" s="19" t="s">
        <v>61</v>
      </c>
      <c r="M56" s="13"/>
      <c r="N56" s="25">
        <f>1015000+1900000</f>
        <v>2915000</v>
      </c>
      <c r="Q56" s="4" t="s">
        <v>223</v>
      </c>
      <c r="R56" s="13"/>
      <c r="S56" s="13"/>
      <c r="U56" s="157">
        <v>3000000</v>
      </c>
      <c r="V56" s="153">
        <f>839519+1225490</f>
        <v>2065009</v>
      </c>
      <c r="W56" s="153">
        <f t="shared" si="1"/>
        <v>2478010.7999999998</v>
      </c>
      <c r="X56" s="4" t="s">
        <v>241</v>
      </c>
    </row>
    <row r="57" spans="7:24" ht="18" x14ac:dyDescent="0.25">
      <c r="G57" s="11" t="s">
        <v>227</v>
      </c>
      <c r="H57" s="15" t="s">
        <v>234</v>
      </c>
      <c r="J57" s="13"/>
      <c r="K57" s="30">
        <v>40000</v>
      </c>
      <c r="L57" s="19" t="s">
        <v>63</v>
      </c>
      <c r="M57" s="13"/>
      <c r="N57" s="25">
        <v>40000</v>
      </c>
      <c r="Q57" s="13"/>
      <c r="R57" s="13"/>
      <c r="S57" s="13"/>
      <c r="U57" s="157">
        <v>80000</v>
      </c>
      <c r="V57" s="153">
        <v>6680</v>
      </c>
      <c r="W57" s="153">
        <f t="shared" si="1"/>
        <v>8016</v>
      </c>
      <c r="X57" s="4" t="s">
        <v>233</v>
      </c>
    </row>
    <row r="58" spans="7:24" ht="18" x14ac:dyDescent="0.25">
      <c r="G58" s="11" t="s">
        <v>64</v>
      </c>
      <c r="H58" s="15" t="s">
        <v>65</v>
      </c>
      <c r="J58" s="13">
        <v>90000</v>
      </c>
      <c r="K58" s="30">
        <v>101000</v>
      </c>
      <c r="L58" s="13"/>
      <c r="M58" s="13"/>
      <c r="N58" s="25">
        <v>100000</v>
      </c>
      <c r="P58" s="19"/>
      <c r="Q58" s="13"/>
      <c r="R58" s="13"/>
      <c r="S58" s="13"/>
      <c r="U58" s="157">
        <v>100000</v>
      </c>
      <c r="V58" s="153">
        <f>8859+43588</f>
        <v>52447</v>
      </c>
      <c r="W58" s="153">
        <f t="shared" si="1"/>
        <v>62936.399999999994</v>
      </c>
      <c r="X58" s="4" t="s">
        <v>235</v>
      </c>
    </row>
    <row r="59" spans="7:24" ht="18" x14ac:dyDescent="0.25">
      <c r="G59" s="11" t="s">
        <v>101</v>
      </c>
      <c r="H59" s="10">
        <v>3341</v>
      </c>
      <c r="N59" s="25">
        <v>15000</v>
      </c>
      <c r="U59" s="157">
        <v>15000</v>
      </c>
      <c r="V59" s="153">
        <v>0</v>
      </c>
      <c r="W59" s="153">
        <f t="shared" si="1"/>
        <v>0</v>
      </c>
    </row>
    <row r="60" spans="7:24" ht="18" x14ac:dyDescent="0.25">
      <c r="J60" s="13"/>
      <c r="K60" s="30"/>
      <c r="L60" s="13"/>
      <c r="M60" s="13"/>
      <c r="N60" s="25"/>
      <c r="Q60" s="13"/>
      <c r="R60" s="13"/>
      <c r="S60" s="13"/>
      <c r="V60" s="153"/>
      <c r="W60" s="153">
        <f t="shared" si="1"/>
        <v>0</v>
      </c>
    </row>
    <row r="61" spans="7:24" ht="18" x14ac:dyDescent="0.25">
      <c r="G61" s="11" t="s">
        <v>66</v>
      </c>
      <c r="J61" s="20">
        <f>SUM(J35:J59)</f>
        <v>13203950</v>
      </c>
      <c r="K61" s="32">
        <f>SUM(K35:K58)</f>
        <v>15552000</v>
      </c>
      <c r="L61" s="20"/>
      <c r="M61" s="20"/>
      <c r="N61" s="32">
        <f>SUM(N35:N59)</f>
        <v>9505000</v>
      </c>
      <c r="P61" s="16">
        <f>'[2]Vydaje 2016'!AA58*1000-K61</f>
        <v>0</v>
      </c>
      <c r="Q61" s="20"/>
      <c r="R61" s="20"/>
      <c r="S61" s="20"/>
      <c r="U61" s="157">
        <f>SUM(U35:U59)</f>
        <v>11565000</v>
      </c>
      <c r="V61" s="153"/>
      <c r="W61" s="153">
        <f t="shared" si="1"/>
        <v>0</v>
      </c>
    </row>
    <row r="62" spans="7:24" x14ac:dyDescent="0.2">
      <c r="V62" s="153"/>
      <c r="W62" s="153">
        <f t="shared" si="1"/>
        <v>0</v>
      </c>
    </row>
    <row r="63" spans="7:24" ht="18" x14ac:dyDescent="0.25">
      <c r="G63" s="11" t="s">
        <v>67</v>
      </c>
      <c r="H63" s="15"/>
      <c r="J63" s="13">
        <v>-4597950</v>
      </c>
      <c r="K63" s="30">
        <f>K30-K61</f>
        <v>-5057000</v>
      </c>
      <c r="L63" s="13"/>
      <c r="M63" s="13"/>
      <c r="N63" s="25">
        <f>N30-N61</f>
        <v>0</v>
      </c>
      <c r="Q63" s="13"/>
      <c r="R63" s="13"/>
      <c r="S63" s="13"/>
      <c r="U63" s="157">
        <f>U30-U61</f>
        <v>-545000</v>
      </c>
      <c r="V63" s="153"/>
      <c r="W63" s="153">
        <f t="shared" si="1"/>
        <v>0</v>
      </c>
    </row>
    <row r="64" spans="7:24" ht="18" x14ac:dyDescent="0.25">
      <c r="G64" s="11"/>
      <c r="H64" s="11"/>
      <c r="I64" s="11"/>
      <c r="J64" s="11"/>
      <c r="K64" s="29"/>
      <c r="L64" s="11"/>
      <c r="M64" s="11"/>
      <c r="N64" s="24"/>
      <c r="Q64" s="11"/>
      <c r="R64" s="11"/>
      <c r="S64" s="11"/>
      <c r="U64" s="157"/>
      <c r="V64" s="153"/>
      <c r="W64" s="153">
        <f t="shared" si="1"/>
        <v>0</v>
      </c>
    </row>
    <row r="65" spans="7:23" ht="18" x14ac:dyDescent="0.25">
      <c r="G65" s="11" t="s">
        <v>68</v>
      </c>
      <c r="H65" s="11"/>
      <c r="I65" s="11"/>
      <c r="J65" s="13">
        <f>J61+J63</f>
        <v>8606000</v>
      </c>
      <c r="K65" s="30">
        <f>K61+K63</f>
        <v>10495000</v>
      </c>
      <c r="L65" s="13">
        <f>'[2]Prijmy 2016'!N43*1000-K65</f>
        <v>0</v>
      </c>
      <c r="M65" s="13"/>
      <c r="N65" s="25"/>
      <c r="Q65" s="13"/>
      <c r="R65" s="13"/>
      <c r="S65" s="13"/>
      <c r="V65" s="153"/>
      <c r="W65" s="153">
        <f t="shared" si="1"/>
        <v>0</v>
      </c>
    </row>
    <row r="66" spans="7:23" x14ac:dyDescent="0.2">
      <c r="J66" s="21">
        <f>SUM(J35:J58)+J63</f>
        <v>8606000</v>
      </c>
      <c r="K66" s="33">
        <f>K65-K30</f>
        <v>0</v>
      </c>
      <c r="L66" s="21"/>
      <c r="M66" s="21"/>
      <c r="N66" s="27"/>
      <c r="Q66" s="21"/>
      <c r="R66" s="21"/>
      <c r="S66" s="21"/>
      <c r="V66" s="153"/>
      <c r="W66" s="153">
        <f t="shared" si="1"/>
        <v>0</v>
      </c>
    </row>
    <row r="67" spans="7:23" x14ac:dyDescent="0.2">
      <c r="V67" s="153"/>
      <c r="W67" s="153">
        <f t="shared" si="1"/>
        <v>0</v>
      </c>
    </row>
    <row r="68" spans="7:23" x14ac:dyDescent="0.2">
      <c r="V68" s="153"/>
      <c r="W68" s="153">
        <f t="shared" si="1"/>
        <v>0</v>
      </c>
    </row>
    <row r="69" spans="7:23" x14ac:dyDescent="0.2">
      <c r="V69" s="153"/>
      <c r="W69" s="153">
        <f t="shared" si="1"/>
        <v>0</v>
      </c>
    </row>
    <row r="70" spans="7:23" x14ac:dyDescent="0.2">
      <c r="V70" s="153"/>
      <c r="W70" s="153">
        <f t="shared" si="1"/>
        <v>0</v>
      </c>
    </row>
    <row r="71" spans="7:23" x14ac:dyDescent="0.2">
      <c r="V71" s="153"/>
      <c r="W71" s="153">
        <f t="shared" ref="W71:W76" si="2">V71/10*12</f>
        <v>0</v>
      </c>
    </row>
    <row r="72" spans="7:23" x14ac:dyDescent="0.2">
      <c r="V72" s="153"/>
      <c r="W72" s="153">
        <f t="shared" si="2"/>
        <v>0</v>
      </c>
    </row>
    <row r="73" spans="7:23" x14ac:dyDescent="0.2">
      <c r="V73" s="153"/>
      <c r="W73" s="153">
        <f t="shared" si="2"/>
        <v>0</v>
      </c>
    </row>
    <row r="74" spans="7:23" x14ac:dyDescent="0.2">
      <c r="V74" s="153"/>
      <c r="W74" s="153">
        <f t="shared" si="2"/>
        <v>0</v>
      </c>
    </row>
    <row r="75" spans="7:23" x14ac:dyDescent="0.2">
      <c r="V75" s="153"/>
      <c r="W75" s="153">
        <f t="shared" si="2"/>
        <v>0</v>
      </c>
    </row>
    <row r="76" spans="7:23" x14ac:dyDescent="0.2">
      <c r="V76" s="153"/>
      <c r="W76" s="153">
        <f t="shared" si="2"/>
        <v>0</v>
      </c>
    </row>
    <row r="77" spans="7:23" x14ac:dyDescent="0.2">
      <c r="V77" s="153"/>
    </row>
    <row r="78" spans="7:23" x14ac:dyDescent="0.2">
      <c r="V78" s="153"/>
    </row>
    <row r="79" spans="7:23" x14ac:dyDescent="0.2">
      <c r="V79" s="153"/>
    </row>
    <row r="80" spans="7:23" x14ac:dyDescent="0.2">
      <c r="V80" s="153"/>
    </row>
  </sheetData>
  <pageMargins left="0.70866141732283472" right="0.70866141732283472" top="0.78740157480314965" bottom="0.78740157480314965" header="0.31496062992125984" footer="0.31496062992125984"/>
  <pageSetup paperSize="9" scale="74" fitToHeight="2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Rozpocet 2019</vt:lpstr>
      <vt:lpstr>Vydaje 2019</vt:lpstr>
      <vt:lpstr>Prijmy 2019</vt:lpstr>
      <vt:lpstr>Rozpocet 2018_wk</vt:lpstr>
      <vt:lpstr>'Vydaje 2019'!Názvy_tisku</vt:lpstr>
      <vt:lpstr>'Prijmy 2019'!Oblast_tisku</vt:lpstr>
      <vt:lpstr>'Rozpocet 2018_wk'!Oblast_tisku</vt:lpstr>
      <vt:lpstr>'Rozpocet 2019'!Oblast_tisku</vt:lpstr>
      <vt:lpstr>'Vydaje 2019'!Oblast_tisku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Místostarostka</dc:creator>
  <cp:lastModifiedBy>Starosta</cp:lastModifiedBy>
  <cp:lastPrinted>2021-12-10T14:18:06Z</cp:lastPrinted>
  <dcterms:created xsi:type="dcterms:W3CDTF">2016-11-08T07:52:39Z</dcterms:created>
  <dcterms:modified xsi:type="dcterms:W3CDTF">2021-12-10T14:57:48Z</dcterms:modified>
</cp:coreProperties>
</file>