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12 - 2022\"/>
    </mc:Choice>
  </mc:AlternateContent>
  <xr:revisionPtr revIDLastSave="0" documentId="13_ncr:1_{8ED82791-0DF5-4045-8FCC-C891F9C93758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2024-28" sheetId="11" r:id="rId1"/>
    <sheet name="2017-19" sheetId="10" r:id="rId2"/>
    <sheet name="2017-2018" sheetId="7" r:id="rId3"/>
    <sheet name="Vydaje 2017" sheetId="9" r:id="rId4"/>
    <sheet name="Prijmy 2017" sheetId="8" r:id="rId5"/>
    <sheet name="2016-2018" sheetId="2" r:id="rId6"/>
    <sheet name="Rozpocet 2017" sheetId="6" r:id="rId7"/>
    <sheet name="Prijmy 2016" sheetId="4" r:id="rId8"/>
    <sheet name="Vydaje 2016" sheetId="5" r:id="rId9"/>
    <sheet name="Rozpocet k vyveseni 2016" sheetId="3" r:id="rId10"/>
    <sheet name="2014-2017" sheetId="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8">'Vydaje 2016'!$A:$A</definedName>
    <definedName name="_xlnm.Print_Titles" localSheetId="3">'Vydaje 2017'!$A:$A</definedName>
    <definedName name="_xlnm.Print_Area" localSheetId="10">'2014-2017'!$A$1:$F$52</definedName>
    <definedName name="_xlnm.Print_Area" localSheetId="5">'2016-2018'!$A$1:$G$26</definedName>
    <definedName name="_xlnm.Print_Area" localSheetId="1">'2017-19'!$A$1:$E$24</definedName>
    <definedName name="_xlnm.Print_Area" localSheetId="7">'Prijmy 2016'!$A$1:$N$43</definedName>
    <definedName name="_xlnm.Print_Area" localSheetId="4">'Prijmy 2017'!$A$1:$N$43</definedName>
    <definedName name="_xlnm.Print_Area" localSheetId="6">'Rozpocet 2017'!$G$1:$N$65</definedName>
    <definedName name="_xlnm.Print_Area" localSheetId="9">'Rozpocet k vyveseni 2016'!$G$1:$K$61</definedName>
    <definedName name="_xlnm.Print_Area" localSheetId="8">'Vydaje 2016'!$A$1:$AA$58</definedName>
    <definedName name="_xlnm.Print_Area" localSheetId="3">'Vydaje 2017'!$A$1:$AD$61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1" l="1"/>
  <c r="E16" i="11"/>
  <c r="D16" i="11"/>
  <c r="C16" i="11"/>
  <c r="B16" i="11"/>
  <c r="E10" i="11"/>
  <c r="C10" i="11"/>
  <c r="D6" i="11"/>
  <c r="D10" i="11" s="1"/>
  <c r="E16" i="10"/>
  <c r="D16" i="10"/>
  <c r="C16" i="10"/>
  <c r="B16" i="10"/>
  <c r="B18" i="10" s="1"/>
  <c r="E10" i="10"/>
  <c r="C10" i="10"/>
  <c r="C10" i="7"/>
  <c r="X68" i="9"/>
  <c r="AF63" i="9"/>
  <c r="AA63" i="9"/>
  <c r="Z63" i="9"/>
  <c r="Y63" i="9"/>
  <c r="X63" i="9"/>
  <c r="W63" i="9"/>
  <c r="V63" i="9"/>
  <c r="U63" i="9"/>
  <c r="T63" i="9"/>
  <c r="S63" i="9"/>
  <c r="R63" i="9"/>
  <c r="Q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C59" i="9"/>
  <c r="AB59" i="9"/>
  <c r="AA59" i="9"/>
  <c r="Z59" i="9"/>
  <c r="Y59" i="9"/>
  <c r="X59" i="9"/>
  <c r="W59" i="9"/>
  <c r="V59" i="9"/>
  <c r="U59" i="9"/>
  <c r="T59" i="9"/>
  <c r="S59" i="9"/>
  <c r="S61" i="9" s="1"/>
  <c r="S64" i="9" s="1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D58" i="9"/>
  <c r="AD57" i="9"/>
  <c r="AD56" i="9"/>
  <c r="AD55" i="9"/>
  <c r="AD54" i="9"/>
  <c r="AD53" i="9"/>
  <c r="AD52" i="9"/>
  <c r="AD51" i="9"/>
  <c r="AD50" i="9"/>
  <c r="AD49" i="9"/>
  <c r="AC48" i="9"/>
  <c r="AC61" i="9" s="1"/>
  <c r="AC64" i="9" s="1"/>
  <c r="AB48" i="9"/>
  <c r="AA48" i="9"/>
  <c r="Z48" i="9"/>
  <c r="X48" i="9"/>
  <c r="W48" i="9"/>
  <c r="V48" i="9"/>
  <c r="U48" i="9"/>
  <c r="U61" i="9" s="1"/>
  <c r="T48" i="9"/>
  <c r="R48" i="9"/>
  <c r="R61" i="9" s="1"/>
  <c r="Q48" i="9"/>
  <c r="Q61" i="9" s="1"/>
  <c r="P48" i="9"/>
  <c r="P61" i="9" s="1"/>
  <c r="P64" i="9" s="1"/>
  <c r="O48" i="9"/>
  <c r="N48" i="9"/>
  <c r="N61" i="9" s="1"/>
  <c r="M48" i="9"/>
  <c r="M61" i="9" s="1"/>
  <c r="L48" i="9"/>
  <c r="L61" i="9" s="1"/>
  <c r="K48" i="9"/>
  <c r="J48" i="9"/>
  <c r="J61" i="9" s="1"/>
  <c r="I48" i="9"/>
  <c r="I61" i="9" s="1"/>
  <c r="H48" i="9"/>
  <c r="H61" i="9" s="1"/>
  <c r="G48" i="9"/>
  <c r="F48" i="9"/>
  <c r="F61" i="9" s="1"/>
  <c r="E48" i="9"/>
  <c r="E61" i="9" s="1"/>
  <c r="D48" i="9"/>
  <c r="D61" i="9" s="1"/>
  <c r="C48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G13" i="9"/>
  <c r="AD13" i="9"/>
  <c r="AD12" i="9"/>
  <c r="AD11" i="9"/>
  <c r="AD10" i="9"/>
  <c r="AD9" i="9"/>
  <c r="AD8" i="9"/>
  <c r="Y8" i="9"/>
  <c r="Y7" i="9"/>
  <c r="AD7" i="9" s="1"/>
  <c r="Y6" i="9"/>
  <c r="Y48" i="9" s="1"/>
  <c r="Y61" i="9" s="1"/>
  <c r="AD5" i="9"/>
  <c r="AD4" i="9"/>
  <c r="W2" i="9"/>
  <c r="M2" i="9"/>
  <c r="N5" i="8"/>
  <c r="N6" i="8"/>
  <c r="N7" i="8"/>
  <c r="N8" i="8"/>
  <c r="N9" i="8"/>
  <c r="N10" i="8"/>
  <c r="N11" i="8"/>
  <c r="N12" i="8"/>
  <c r="N13" i="8"/>
  <c r="N14" i="8"/>
  <c r="N15" i="8"/>
  <c r="N16" i="8"/>
  <c r="C17" i="8"/>
  <c r="D17" i="8"/>
  <c r="F17" i="8"/>
  <c r="G17" i="8"/>
  <c r="N17" i="8" s="1"/>
  <c r="H17" i="8"/>
  <c r="I17" i="8"/>
  <c r="J17" i="8"/>
  <c r="K17" i="8"/>
  <c r="K43" i="8" s="1"/>
  <c r="L17" i="8"/>
  <c r="M17" i="8"/>
  <c r="N19" i="8"/>
  <c r="N25" i="8" s="1"/>
  <c r="N20" i="8"/>
  <c r="N21" i="8"/>
  <c r="N22" i="8"/>
  <c r="N23" i="8"/>
  <c r="N24" i="8"/>
  <c r="C25" i="8"/>
  <c r="D25" i="8"/>
  <c r="E25" i="8"/>
  <c r="E43" i="8" s="1"/>
  <c r="F25" i="8"/>
  <c r="G25" i="8"/>
  <c r="H25" i="8"/>
  <c r="I25" i="8"/>
  <c r="J25" i="8"/>
  <c r="K25" i="8"/>
  <c r="L25" i="8"/>
  <c r="M25" i="8"/>
  <c r="N27" i="8"/>
  <c r="N28" i="8"/>
  <c r="N29" i="8"/>
  <c r="C30" i="8"/>
  <c r="D30" i="8"/>
  <c r="F30" i="8"/>
  <c r="G30" i="8"/>
  <c r="N30" i="8" s="1"/>
  <c r="H30" i="8"/>
  <c r="I30" i="8"/>
  <c r="J30" i="8"/>
  <c r="K30" i="8"/>
  <c r="L30" i="8"/>
  <c r="M30" i="8"/>
  <c r="N32" i="8"/>
  <c r="N33" i="8"/>
  <c r="N34" i="8"/>
  <c r="N35" i="8"/>
  <c r="N36" i="8"/>
  <c r="N37" i="8"/>
  <c r="N38" i="8"/>
  <c r="N39" i="8"/>
  <c r="C40" i="8"/>
  <c r="C43" i="8" s="1"/>
  <c r="D40" i="8"/>
  <c r="F40" i="8"/>
  <c r="G40" i="8"/>
  <c r="H40" i="8"/>
  <c r="I40" i="8"/>
  <c r="J40" i="8"/>
  <c r="K40" i="8"/>
  <c r="L40" i="8"/>
  <c r="M40" i="8"/>
  <c r="E18" i="11" l="1"/>
  <c r="D18" i="11"/>
  <c r="C18" i="11"/>
  <c r="B18" i="11"/>
  <c r="C18" i="10"/>
  <c r="N40" i="8"/>
  <c r="N43" i="8" s="1"/>
  <c r="O43" i="8" s="1"/>
  <c r="AD6" i="9"/>
  <c r="C61" i="9"/>
  <c r="G61" i="9"/>
  <c r="K61" i="9"/>
  <c r="O61" i="9"/>
  <c r="L43" i="8"/>
  <c r="D43" i="8"/>
  <c r="G43" i="8"/>
  <c r="F43" i="8"/>
  <c r="H43" i="8"/>
  <c r="J43" i="8"/>
  <c r="M43" i="8"/>
  <c r="I43" i="8"/>
  <c r="E18" i="10"/>
  <c r="AD48" i="9"/>
  <c r="U64" i="9"/>
  <c r="T61" i="9"/>
  <c r="X61" i="9"/>
  <c r="X64" i="9" s="1"/>
  <c r="AB61" i="9"/>
  <c r="AB64" i="9" s="1"/>
  <c r="Q64" i="9"/>
  <c r="W61" i="9"/>
  <c r="W64" i="9" s="1"/>
  <c r="AA61" i="9"/>
  <c r="AA64" i="9" s="1"/>
  <c r="AD59" i="9"/>
  <c r="V61" i="9"/>
  <c r="Z61" i="9"/>
  <c r="Z64" i="9" s="1"/>
  <c r="D64" i="9"/>
  <c r="F64" i="9"/>
  <c r="H64" i="9"/>
  <c r="J64" i="9"/>
  <c r="L64" i="9"/>
  <c r="N64" i="9"/>
  <c r="Y64" i="9"/>
  <c r="C64" i="9"/>
  <c r="E64" i="9"/>
  <c r="G64" i="9"/>
  <c r="I64" i="9"/>
  <c r="K64" i="9"/>
  <c r="M64" i="9"/>
  <c r="O64" i="9"/>
  <c r="R64" i="9"/>
  <c r="T64" i="9"/>
  <c r="V64" i="9"/>
  <c r="AE48" i="9"/>
  <c r="AD63" i="9"/>
  <c r="Y1" i="9" l="1"/>
  <c r="AD61" i="9"/>
  <c r="Q12" i="6"/>
  <c r="G55" i="7"/>
  <c r="F55" i="7"/>
  <c r="D55" i="7"/>
  <c r="E53" i="7"/>
  <c r="B52" i="7"/>
  <c r="B51" i="7"/>
  <c r="C48" i="7"/>
  <c r="B48" i="7"/>
  <c r="B55" i="7" s="1"/>
  <c r="C47" i="7"/>
  <c r="E43" i="7"/>
  <c r="E37" i="7"/>
  <c r="D16" i="7"/>
  <c r="C16" i="7"/>
  <c r="C18" i="7" s="1"/>
  <c r="B16" i="7"/>
  <c r="E16" i="7"/>
  <c r="F16" i="7"/>
  <c r="D10" i="7"/>
  <c r="B10" i="7"/>
  <c r="B18" i="7" s="1"/>
  <c r="G8" i="7"/>
  <c r="G4" i="7"/>
  <c r="F10" i="7"/>
  <c r="I3" i="7"/>
  <c r="J64" i="6"/>
  <c r="K59" i="6"/>
  <c r="J59" i="6"/>
  <c r="J63" i="6" s="1"/>
  <c r="N54" i="6"/>
  <c r="N59" i="6" s="1"/>
  <c r="Q44" i="6"/>
  <c r="K28" i="6"/>
  <c r="K61" i="6" s="1"/>
  <c r="M26" i="6"/>
  <c r="M22" i="6"/>
  <c r="N21" i="6"/>
  <c r="N28" i="6" s="1"/>
  <c r="M19" i="6"/>
  <c r="M17" i="6"/>
  <c r="J16" i="6"/>
  <c r="J12" i="6"/>
  <c r="E12" i="6"/>
  <c r="M11" i="6"/>
  <c r="J11" i="6"/>
  <c r="M10" i="6"/>
  <c r="M9" i="6"/>
  <c r="J9" i="6"/>
  <c r="M8" i="6"/>
  <c r="M7" i="6"/>
  <c r="M6" i="6"/>
  <c r="J6" i="6"/>
  <c r="D18" i="7" l="1"/>
  <c r="J28" i="6"/>
  <c r="Q13" i="6"/>
  <c r="G10" i="7"/>
  <c r="E55" i="7"/>
  <c r="AD62" i="9"/>
  <c r="X66" i="9"/>
  <c r="C55" i="7"/>
  <c r="F18" i="7"/>
  <c r="G13" i="7"/>
  <c r="G16" i="7" s="1"/>
  <c r="N61" i="6"/>
  <c r="K63" i="6"/>
  <c r="K29" i="6"/>
  <c r="G18" i="7" l="1"/>
  <c r="X74" i="9"/>
  <c r="X70" i="9"/>
  <c r="K64" i="6"/>
  <c r="L63" i="6"/>
  <c r="E25" i="2" l="1"/>
  <c r="D26" i="2"/>
  <c r="E43" i="2"/>
  <c r="E37" i="2"/>
  <c r="E53" i="2"/>
  <c r="E55" i="2" l="1"/>
  <c r="D69" i="5"/>
  <c r="D68" i="5"/>
  <c r="U65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A55" i="5"/>
  <c r="AA54" i="5"/>
  <c r="AA53" i="5"/>
  <c r="AA52" i="5"/>
  <c r="AA51" i="5"/>
  <c r="AA50" i="5"/>
  <c r="AA49" i="5"/>
  <c r="AA48" i="5"/>
  <c r="AA47" i="5"/>
  <c r="AA46" i="5"/>
  <c r="Z45" i="5"/>
  <c r="Z58" i="5" s="1"/>
  <c r="Y45" i="5"/>
  <c r="Y58" i="5" s="1"/>
  <c r="X45" i="5"/>
  <c r="X58" i="5" s="1"/>
  <c r="W45" i="5"/>
  <c r="W58" i="5" s="1"/>
  <c r="V45" i="5"/>
  <c r="V58" i="5" s="1"/>
  <c r="V1" i="5" s="1"/>
  <c r="U45" i="5"/>
  <c r="U58" i="5" s="1"/>
  <c r="T45" i="5"/>
  <c r="T58" i="5" s="1"/>
  <c r="S45" i="5"/>
  <c r="S58" i="5" s="1"/>
  <c r="R45" i="5"/>
  <c r="R58" i="5" s="1"/>
  <c r="Q45" i="5"/>
  <c r="Q58" i="5" s="1"/>
  <c r="P45" i="5"/>
  <c r="P58" i="5" s="1"/>
  <c r="O45" i="5"/>
  <c r="O58" i="5" s="1"/>
  <c r="N45" i="5"/>
  <c r="N58" i="5" s="1"/>
  <c r="M45" i="5"/>
  <c r="M58" i="5" s="1"/>
  <c r="L45" i="5"/>
  <c r="L58" i="5" s="1"/>
  <c r="K45" i="5"/>
  <c r="K58" i="5" s="1"/>
  <c r="J45" i="5"/>
  <c r="J58" i="5" s="1"/>
  <c r="I45" i="5"/>
  <c r="I58" i="5" s="1"/>
  <c r="I60" i="5" s="1"/>
  <c r="H45" i="5"/>
  <c r="H58" i="5" s="1"/>
  <c r="H60" i="5" s="1"/>
  <c r="G45" i="5"/>
  <c r="G58" i="5" s="1"/>
  <c r="G60" i="5" s="1"/>
  <c r="F45" i="5"/>
  <c r="F58" i="5" s="1"/>
  <c r="F60" i="5" s="1"/>
  <c r="E45" i="5"/>
  <c r="E58" i="5" s="1"/>
  <c r="D45" i="5"/>
  <c r="D58" i="5" s="1"/>
  <c r="D60" i="5" s="1"/>
  <c r="C45" i="5"/>
  <c r="C58" i="5" s="1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D12" i="5"/>
  <c r="AA12" i="5"/>
  <c r="AA11" i="5"/>
  <c r="AA10" i="5"/>
  <c r="AA9" i="5"/>
  <c r="AA8" i="5"/>
  <c r="AA7" i="5"/>
  <c r="AA6" i="5"/>
  <c r="AA5" i="5"/>
  <c r="AA4" i="5"/>
  <c r="AA45" i="5" s="1"/>
  <c r="R1" i="5"/>
  <c r="M40" i="4"/>
  <c r="L40" i="4"/>
  <c r="K40" i="4"/>
  <c r="J40" i="4"/>
  <c r="I40" i="4"/>
  <c r="H40" i="4"/>
  <c r="G40" i="4"/>
  <c r="F40" i="4"/>
  <c r="D40" i="4"/>
  <c r="C40" i="4"/>
  <c r="N39" i="4"/>
  <c r="N38" i="4"/>
  <c r="N37" i="4"/>
  <c r="N36" i="4"/>
  <c r="N35" i="4"/>
  <c r="N34" i="4"/>
  <c r="N33" i="4"/>
  <c r="N32" i="4"/>
  <c r="M30" i="4"/>
  <c r="L30" i="4"/>
  <c r="K30" i="4"/>
  <c r="J30" i="4"/>
  <c r="I30" i="4"/>
  <c r="H30" i="4"/>
  <c r="G30" i="4"/>
  <c r="F30" i="4"/>
  <c r="D30" i="4"/>
  <c r="N30" i="4" s="1"/>
  <c r="C30" i="4"/>
  <c r="N29" i="4"/>
  <c r="N28" i="4"/>
  <c r="N27" i="4"/>
  <c r="M25" i="4"/>
  <c r="L25" i="4"/>
  <c r="K25" i="4"/>
  <c r="J25" i="4"/>
  <c r="I25" i="4"/>
  <c r="H25" i="4"/>
  <c r="G25" i="4"/>
  <c r="F25" i="4"/>
  <c r="E25" i="4"/>
  <c r="E43" i="4" s="1"/>
  <c r="D25" i="4"/>
  <c r="C25" i="4"/>
  <c r="N24" i="4"/>
  <c r="N23" i="4"/>
  <c r="N22" i="4"/>
  <c r="N21" i="4"/>
  <c r="N20" i="4"/>
  <c r="N19" i="4"/>
  <c r="M17" i="4"/>
  <c r="L17" i="4"/>
  <c r="K17" i="4"/>
  <c r="J17" i="4"/>
  <c r="I17" i="4"/>
  <c r="H17" i="4"/>
  <c r="G17" i="4"/>
  <c r="F17" i="4"/>
  <c r="D17" i="4"/>
  <c r="C17" i="4"/>
  <c r="N16" i="4"/>
  <c r="N15" i="4"/>
  <c r="N14" i="4"/>
  <c r="N13" i="4"/>
  <c r="N12" i="4"/>
  <c r="N11" i="4"/>
  <c r="N10" i="4"/>
  <c r="N9" i="4"/>
  <c r="N8" i="4"/>
  <c r="N7" i="4"/>
  <c r="N6" i="4"/>
  <c r="N5" i="4"/>
  <c r="E6" i="7" l="1"/>
  <c r="E10" i="7" s="1"/>
  <c r="E18" i="7" s="1"/>
  <c r="D6" i="10"/>
  <c r="D10" i="10" s="1"/>
  <c r="D18" i="10" s="1"/>
  <c r="G43" i="4"/>
  <c r="K43" i="4"/>
  <c r="N17" i="4"/>
  <c r="N40" i="4"/>
  <c r="E8" i="2" s="1"/>
  <c r="C43" i="4"/>
  <c r="H43" i="4"/>
  <c r="L43" i="4"/>
  <c r="E13" i="2"/>
  <c r="D43" i="4"/>
  <c r="I43" i="4"/>
  <c r="M43" i="4"/>
  <c r="AA56" i="5"/>
  <c r="E14" i="2" s="1"/>
  <c r="N25" i="4"/>
  <c r="F43" i="4"/>
  <c r="J43" i="4"/>
  <c r="E6" i="2"/>
  <c r="U63" i="5"/>
  <c r="U67" i="5" s="1"/>
  <c r="C60" i="5"/>
  <c r="X60" i="5"/>
  <c r="AB45" i="5"/>
  <c r="N43" i="4"/>
  <c r="O43" i="4" s="1"/>
  <c r="AA58" i="5" l="1"/>
  <c r="AA59" i="5" s="1"/>
  <c r="U71" i="5"/>
  <c r="G55" i="2"/>
  <c r="J6" i="3"/>
  <c r="K6" i="3"/>
  <c r="K7" i="3"/>
  <c r="K8" i="3"/>
  <c r="J9" i="3"/>
  <c r="K9" i="3"/>
  <c r="K10" i="3"/>
  <c r="J11" i="3"/>
  <c r="K11" i="3"/>
  <c r="E12" i="3"/>
  <c r="J12" i="3"/>
  <c r="K12" i="3"/>
  <c r="K13" i="3"/>
  <c r="J16" i="3"/>
  <c r="K16" i="3"/>
  <c r="K17" i="3"/>
  <c r="K18" i="3"/>
  <c r="K19" i="3"/>
  <c r="K21" i="3"/>
  <c r="K22" i="3"/>
  <c r="K24" i="3"/>
  <c r="K25" i="3"/>
  <c r="L27" i="3"/>
  <c r="K37" i="3"/>
  <c r="K43" i="3"/>
  <c r="K47" i="3"/>
  <c r="K57" i="3" s="1"/>
  <c r="M49" i="3"/>
  <c r="K53" i="3"/>
  <c r="J56" i="3"/>
  <c r="L56" i="3"/>
  <c r="J60" i="3"/>
  <c r="L60" i="3"/>
  <c r="J61" i="3"/>
  <c r="K56" i="3" l="1"/>
  <c r="K27" i="3"/>
  <c r="M11" i="3"/>
  <c r="K28" i="3"/>
  <c r="M27" i="3"/>
  <c r="L11" i="3"/>
  <c r="J27" i="3"/>
  <c r="K58" i="3" l="1"/>
  <c r="K60" i="3" s="1"/>
  <c r="K61" i="3" s="1"/>
  <c r="M56" i="3"/>
  <c r="F55" i="2"/>
  <c r="B52" i="2"/>
  <c r="B51" i="2"/>
  <c r="C48" i="2"/>
  <c r="B48" i="2"/>
  <c r="C47" i="2"/>
  <c r="D55" i="2"/>
  <c r="B16" i="2"/>
  <c r="D16" i="2"/>
  <c r="C16" i="2"/>
  <c r="C18" i="2" s="1"/>
  <c r="B10" i="2"/>
  <c r="B18" i="2" s="1"/>
  <c r="G8" i="2"/>
  <c r="D10" i="2"/>
  <c r="D18" i="2" s="1"/>
  <c r="I3" i="2"/>
  <c r="F50" i="1"/>
  <c r="B49" i="1"/>
  <c r="B48" i="1"/>
  <c r="C45" i="1"/>
  <c r="B45" i="1"/>
  <c r="B50" i="1" s="1"/>
  <c r="C44" i="1"/>
  <c r="C50" i="1" s="1"/>
  <c r="D36" i="1"/>
  <c r="D50" i="1" s="1"/>
  <c r="E35" i="1"/>
  <c r="E34" i="1"/>
  <c r="E14" i="1" s="1"/>
  <c r="B16" i="1"/>
  <c r="F14" i="1"/>
  <c r="D14" i="1"/>
  <c r="D13" i="1"/>
  <c r="D16" i="1" s="1"/>
  <c r="C13" i="1"/>
  <c r="C16" i="1" s="1"/>
  <c r="B10" i="1"/>
  <c r="B18" i="1" s="1"/>
  <c r="F8" i="1"/>
  <c r="D4" i="1"/>
  <c r="D10" i="1" s="1"/>
  <c r="D18" i="1" s="1"/>
  <c r="D24" i="1" s="1"/>
  <c r="C4" i="1"/>
  <c r="C10" i="1" s="1"/>
  <c r="C18" i="1" s="1"/>
  <c r="H3" i="1"/>
  <c r="E50" i="1" l="1"/>
  <c r="C55" i="2"/>
  <c r="B55" i="2"/>
  <c r="E4" i="1"/>
  <c r="E13" i="1"/>
  <c r="F13" i="2" l="1"/>
  <c r="E16" i="2"/>
  <c r="F4" i="2"/>
  <c r="E10" i="2"/>
  <c r="E18" i="2" s="1"/>
  <c r="F13" i="1"/>
  <c r="F16" i="1" s="1"/>
  <c r="E16" i="1"/>
  <c r="F4" i="1"/>
  <c r="F10" i="1" s="1"/>
  <c r="F18" i="1" s="1"/>
  <c r="E10" i="1"/>
  <c r="E18" i="1" l="1"/>
  <c r="F10" i="2"/>
  <c r="G4" i="2"/>
  <c r="G10" i="2" s="1"/>
  <c r="F16" i="2"/>
  <c r="F18" i="2" s="1"/>
  <c r="G13" i="2"/>
  <c r="G16" i="2" s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29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3/2016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31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3/2016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14" authorId="0" shapeId="0" xr:uid="{00000000-0006-0000-0200-000001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materiál na oplocení vodzdroje v Manešovicích
</t>
        </r>
      </text>
    </comment>
    <comment ref="O1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Admin:</t>
        </r>
        <r>
          <rPr>
            <sz val="8"/>
            <color indexed="81"/>
            <rFont val="Tahoma"/>
            <family val="2"/>
            <charset val="238"/>
          </rPr>
          <t xml:space="preserve">
xluz </t>
        </r>
      </text>
    </comment>
    <comment ref="J51" authorId="0" shapeId="0" xr:uid="{00000000-0006-0000-0200-000003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O51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Admin:</t>
        </r>
        <r>
          <rPr>
            <sz val="8"/>
            <color indexed="81"/>
            <rFont val="Tahoma"/>
            <family val="2"/>
            <charset val="238"/>
          </rPr>
          <t xml:space="preserve">
Budiskovice detske hriste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21" authorId="0" shapeId="0" xr:uid="{00000000-0006-0000-0300-000001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Kalvas hospoda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31" authorId="0" shapeId="0" xr:uid="{00000000-0006-0000-0400-000001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3/2016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20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Admin: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21" authorId="0" shapeId="0" xr:uid="{00000000-0006-0000-0600-000001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Kalvas hospoda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13" authorId="0" shapeId="0" xr:uid="{00000000-0006-0000-0700-000001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materiál na oplocení vodzdroje v Manešovicích
</t>
        </r>
      </text>
    </comment>
    <comment ref="N13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Admin:</t>
        </r>
        <r>
          <rPr>
            <sz val="8"/>
            <color indexed="81"/>
            <rFont val="Tahoma"/>
            <family val="2"/>
            <charset val="238"/>
          </rPr>
          <t xml:space="preserve">
xluz </t>
        </r>
      </text>
    </comment>
    <comment ref="D48" authorId="0" shapeId="0" xr:uid="{00000000-0006-0000-0700-000003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Pouze podílo obce net bez  celkem 440k z toho 270k dotace kraj schvaleno 9/15
</t>
        </r>
      </text>
    </comment>
    <comment ref="J48" authorId="0" shapeId="0" xr:uid="{00000000-0006-0000-0700-000004000000}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N48" authorId="0" shapeId="0" xr:uid="{00000000-0006-0000-0700-000005000000}">
      <text>
        <r>
          <rPr>
            <b/>
            <sz val="8"/>
            <color indexed="81"/>
            <rFont val="Tahoma"/>
            <family val="2"/>
            <charset val="238"/>
          </rPr>
          <t>Admin:</t>
        </r>
        <r>
          <rPr>
            <sz val="8"/>
            <color indexed="81"/>
            <rFont val="Tahoma"/>
            <family val="2"/>
            <charset val="238"/>
          </rPr>
          <t xml:space="preserve">
Budiskovice detske hriste
</t>
        </r>
      </text>
    </comment>
    <comment ref="T49" authorId="0" shapeId="0" xr:uid="{00000000-0006-0000-0700-000006000000}">
      <text>
        <r>
          <rPr>
            <b/>
            <sz val="8"/>
            <color indexed="81"/>
            <rFont val="Tahoma"/>
            <family val="2"/>
            <charset val="238"/>
          </rPr>
          <t>Admin:</t>
        </r>
        <r>
          <rPr>
            <sz val="8"/>
            <color indexed="81"/>
            <rFont val="Tahoma"/>
            <family val="2"/>
            <charset val="238"/>
          </rPr>
          <t xml:space="preserve">
nas podíl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20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Admin: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<sst xmlns="http://schemas.openxmlformats.org/spreadsheetml/2006/main" count="700" uniqueCount="317">
  <si>
    <t>OBECNÍ ROZPOČTOVÝ  VÝHLED  NA ROK  2013 - 2017 (v CZK)</t>
  </si>
  <si>
    <t>TEXT</t>
  </si>
  <si>
    <t>výhled 2014</t>
  </si>
  <si>
    <t>výhled 2015</t>
  </si>
  <si>
    <t>výhled 2016</t>
  </si>
  <si>
    <t>výhled 2017</t>
  </si>
  <si>
    <t>Daňové příjmy</t>
  </si>
  <si>
    <t>Nedaňové příjmy</t>
  </si>
  <si>
    <t>Kapitálové příjmy</t>
  </si>
  <si>
    <t>Transfery</t>
  </si>
  <si>
    <t>PŘÍJMY CELKEM</t>
  </si>
  <si>
    <t>Běžné výdaje</t>
  </si>
  <si>
    <t>Kapitálové výdaje</t>
  </si>
  <si>
    <t>VÝDAJE CELKEM</t>
  </si>
  <si>
    <t>Saldo příjmů a výdajů</t>
  </si>
  <si>
    <t>FINANCOVÁNÍ</t>
  </si>
  <si>
    <t>z toho:</t>
  </si>
  <si>
    <t>splátky úvěrů</t>
  </si>
  <si>
    <t>použití prostředků min. let</t>
  </si>
  <si>
    <t>dotace Mze</t>
  </si>
  <si>
    <t>x</t>
  </si>
  <si>
    <t>dotace ROP</t>
  </si>
  <si>
    <t>ROZPOČTOVÝ  VÝHLED  NA  ROK  2013 - 2017 - VÝDAJE (v CZK)</t>
  </si>
  <si>
    <t>Kanalizace Vesce</t>
  </si>
  <si>
    <t>ČOV Vesce</t>
  </si>
  <si>
    <t>Místní komunikace Vesce</t>
  </si>
  <si>
    <t>Místní komunikace Ostojkovice</t>
  </si>
  <si>
    <t>Dotace - úvěr</t>
  </si>
  <si>
    <t>Dotace - úroky</t>
  </si>
  <si>
    <t>Chodník Budíškovice</t>
  </si>
  <si>
    <t>Kompostárna Budíškovice</t>
  </si>
  <si>
    <t>Lesní technika</t>
  </si>
  <si>
    <t>Sportovní hřiště Budíškovice</t>
  </si>
  <si>
    <t>Zateplení obecních budov</t>
  </si>
  <si>
    <t>Kanalizace Ostojkovice</t>
  </si>
  <si>
    <t>Komunikace Manešovice</t>
  </si>
  <si>
    <t>ZŠ úvěr</t>
  </si>
  <si>
    <t>ZŠ úroky z úvěru</t>
  </si>
  <si>
    <t>Místní komunikace Budíškovice - úvěr</t>
  </si>
  <si>
    <t>Místní komunikace Budíškovice - roky</t>
  </si>
  <si>
    <t>CELKEM</t>
  </si>
  <si>
    <t>OBECNÍ ROZPOČTOVÝ  VÝHLED  NA OBDOBÍ  2016 - 2018 (v CZK)</t>
  </si>
  <si>
    <t>Výdaje pro refinancování</t>
  </si>
  <si>
    <t>Refinancování (Vlastní zdroje min. let)</t>
  </si>
  <si>
    <t>Výdaje celkem</t>
  </si>
  <si>
    <t>6310, 6320</t>
  </si>
  <si>
    <t>Služby peněžních a pojišťovacích  ústavů</t>
  </si>
  <si>
    <t>Krajské volby 2016</t>
  </si>
  <si>
    <t>6115/17</t>
  </si>
  <si>
    <t>Volby 2016</t>
  </si>
  <si>
    <t>Včetně CZK 540k oprava panských stodol</t>
  </si>
  <si>
    <t>6112, 6171</t>
  </si>
  <si>
    <t>Správa včetně zastupitelstva</t>
  </si>
  <si>
    <t>SDH</t>
  </si>
  <si>
    <t>Nákup kontejnerů + drtiče:podíl z dotace (15% z 550k)</t>
  </si>
  <si>
    <t>Kompostárna</t>
  </si>
  <si>
    <t>2015: nákup techniky na zřízení kompostárny</t>
  </si>
  <si>
    <t>Odpady</t>
  </si>
  <si>
    <t>Koordinátor + režie pracovníci VP</t>
  </si>
  <si>
    <t>Komunální sluzby (veřejně prosp.práce)</t>
  </si>
  <si>
    <t>Nekapitálové náhrady - pohřby</t>
  </si>
  <si>
    <t>2015:manešovice</t>
  </si>
  <si>
    <t>Veřejné osvětlení</t>
  </si>
  <si>
    <t>Dokončení IV. Bytu škola</t>
  </si>
  <si>
    <t>Bytové hospodářství</t>
  </si>
  <si>
    <t>Dětské hřiště obora Budíškovice</t>
  </si>
  <si>
    <t>Sportovní činnost</t>
  </si>
  <si>
    <t>SPOZ</t>
  </si>
  <si>
    <t>Hodnotna mista</t>
  </si>
  <si>
    <t>Obnovení Božích muk Ostojkovice</t>
  </si>
  <si>
    <t>Kulturní památky</t>
  </si>
  <si>
    <t>2015: rekonstrukce KD Budíškovice</t>
  </si>
  <si>
    <t>KD - kulturní dům</t>
  </si>
  <si>
    <t>Vybavení knihovny Budíškovice</t>
  </si>
  <si>
    <t>Knihovny</t>
  </si>
  <si>
    <t>Snížení nákladů - vytápění ZŠ a MŠ bioplynovou stanicí + 2015 náklady na zapojení BPS</t>
  </si>
  <si>
    <t>Školství</t>
  </si>
  <si>
    <t>ČOV Vesce 4,5mio  a oprava ČOV Budíškovice 1mio</t>
  </si>
  <si>
    <t>Kanalizace a ČOV Vesce</t>
  </si>
  <si>
    <t>Vesce: uzávěr vodovodu cca 200k, oplocení vodního zdroje Manešovice</t>
  </si>
  <si>
    <t>Vodní hospodářství</t>
  </si>
  <si>
    <t>rekonstrukce místní komunikace Vesce a Ostojkovice</t>
  </si>
  <si>
    <t>Doprava - místní komunikace</t>
  </si>
  <si>
    <t>rekonstrukce prodejny Ostojkovice</t>
  </si>
  <si>
    <t>Obchod</t>
  </si>
  <si>
    <t>2015: plánovaný nákupu lesní techniky</t>
  </si>
  <si>
    <t>Lesní hospodářství</t>
  </si>
  <si>
    <t>Komentář</t>
  </si>
  <si>
    <t>Rozpočtované výdaje v CZK</t>
  </si>
  <si>
    <t>Příjmy celkem</t>
  </si>
  <si>
    <t>Investiční dotace z kraje</t>
  </si>
  <si>
    <t>Dotace státního rozpočtu na výkon st správy</t>
  </si>
  <si>
    <t>Dotace Mze ČOV Vesce 2016</t>
  </si>
  <si>
    <t>Třídění odpadu EKOKOM</t>
  </si>
  <si>
    <t>Stočné</t>
  </si>
  <si>
    <t>Vodné Manešovice</t>
  </si>
  <si>
    <t>Pronájem bytů</t>
  </si>
  <si>
    <t>Pronájem KD</t>
  </si>
  <si>
    <t>1012, 2141</t>
  </si>
  <si>
    <t>Pronájem pozemků a nemovitostí</t>
  </si>
  <si>
    <t>Pronájem pozemků</t>
  </si>
  <si>
    <t>Daň z nemovitostí</t>
  </si>
  <si>
    <t>Poplatek z loterií</t>
  </si>
  <si>
    <t>Poplatek ze vstupného</t>
  </si>
  <si>
    <t>Poplatek ze psů</t>
  </si>
  <si>
    <t>Sběr a svoz komunálních odpadů</t>
  </si>
  <si>
    <t>Daň z přidané hodnoty</t>
  </si>
  <si>
    <t>Daň z příjmů právnických osob za obce</t>
  </si>
  <si>
    <t>Daň z příjmů právnických osob</t>
  </si>
  <si>
    <t>1113, 6310</t>
  </si>
  <si>
    <t>DPFO kapitálové výnosy</t>
  </si>
  <si>
    <t>Daň z příjmů fyz. osob ze samost. výděl. činnosti</t>
  </si>
  <si>
    <t>Daň z příjmů fyz. osob ze záv. činnosti a funk.pož.</t>
  </si>
  <si>
    <t>Rozpočtované příjmy v CZK</t>
  </si>
  <si>
    <t>v CZK</t>
  </si>
  <si>
    <t>ROZPOČET NA ROK 2016</t>
  </si>
  <si>
    <t>ROZPOČET NA ROK 2015</t>
  </si>
  <si>
    <t>výhled 2018</t>
  </si>
  <si>
    <t>daňové</t>
  </si>
  <si>
    <t>nedaňové</t>
  </si>
  <si>
    <t>O B E C    B U D Í Š K O V I C E</t>
  </si>
  <si>
    <t>PŘÍJMY v tis Kč</t>
  </si>
  <si>
    <t>Položka</t>
  </si>
  <si>
    <t>Podnik. a restr. v zem. a pot.</t>
  </si>
  <si>
    <t>Vnitřni obchod</t>
  </si>
  <si>
    <t xml:space="preserve"> voda</t>
  </si>
  <si>
    <t>kanaliz.      ČOV</t>
  </si>
  <si>
    <t>KD</t>
  </si>
  <si>
    <t>Bytové hosp.</t>
  </si>
  <si>
    <t>Pohřebnictví</t>
  </si>
  <si>
    <t>EKO- KOM</t>
  </si>
  <si>
    <t>zastup.</t>
  </si>
  <si>
    <t>peněžní  ústavy</t>
  </si>
  <si>
    <t>celkem</t>
  </si>
  <si>
    <t>Daň z příjmu FO-záv.čin.</t>
  </si>
  <si>
    <t>Daň z příjmu FO-SVČ</t>
  </si>
  <si>
    <t>Daň z příjmu FO-zvl.sazby</t>
  </si>
  <si>
    <t>Daň z příjmu PO</t>
  </si>
  <si>
    <t>Daň z příjmu PO za obce</t>
  </si>
  <si>
    <t>Daň z přid.hodnoty</t>
  </si>
  <si>
    <t>Poplatky - odpady</t>
  </si>
  <si>
    <t>Poplatky ze psů</t>
  </si>
  <si>
    <t>Odvod z výtěžku loterií</t>
  </si>
  <si>
    <t>Správní poplatky</t>
  </si>
  <si>
    <t>Celkem daňové příjmy</t>
  </si>
  <si>
    <t>třída 1</t>
  </si>
  <si>
    <t>Příjmy z poskyt.služeb</t>
  </si>
  <si>
    <t>Příjmy z pronájmu poz.</t>
  </si>
  <si>
    <t>Příjmy z pronájmu nemov.</t>
  </si>
  <si>
    <t>Příjmy z úroků</t>
  </si>
  <si>
    <t>Příjmy z podílu na zisku</t>
  </si>
  <si>
    <t>Přij.nekap.přísp.+náhrady</t>
  </si>
  <si>
    <t>Celkem nedaňové příjmy</t>
  </si>
  <si>
    <t>třída 2</t>
  </si>
  <si>
    <t>Příjmy z prodeje majetku</t>
  </si>
  <si>
    <t>Příjmy z prodeje ost.nem.</t>
  </si>
  <si>
    <t>Příjmy z prod.os.hm.majet.</t>
  </si>
  <si>
    <t>Celkem kapitálové příjmy</t>
  </si>
  <si>
    <t>třída 3</t>
  </si>
  <si>
    <t>Neinvestiční transf. ze SR</t>
  </si>
  <si>
    <t>Ost.neinv.přij.transf.ze SR</t>
  </si>
  <si>
    <t>Neinvestiční transf.od obcí</t>
  </si>
  <si>
    <t>Neinvestiční transf. od KÚ</t>
  </si>
  <si>
    <t>Ost.nein.přij.transf.od roz.úz.úr.</t>
  </si>
  <si>
    <t>Investiční přij.trans.ze SF</t>
  </si>
  <si>
    <t>Investiční transf od KÚ</t>
  </si>
  <si>
    <t>Celkem transfery</t>
  </si>
  <si>
    <t>třída 4</t>
  </si>
  <si>
    <t>OBEC  BUDÍŠKOVICE</t>
  </si>
  <si>
    <t>podíl obce planovane investice</t>
  </si>
  <si>
    <t>0,5 vesce</t>
  </si>
  <si>
    <t>BREAK</t>
  </si>
  <si>
    <t>kaple, krize</t>
  </si>
  <si>
    <t>Výdaje</t>
  </si>
  <si>
    <t>les</t>
  </si>
  <si>
    <t xml:space="preserve"> obchod</t>
  </si>
  <si>
    <t>doprava</t>
  </si>
  <si>
    <t>školství</t>
  </si>
  <si>
    <t>knihovna</t>
  </si>
  <si>
    <t>Kult pamatky</t>
  </si>
  <si>
    <t>Ost.těl.činnost</t>
  </si>
  <si>
    <t>veřejné osvětlení</t>
  </si>
  <si>
    <t>Komun sluzby</t>
  </si>
  <si>
    <t>odpady</t>
  </si>
  <si>
    <t>kompostárna</t>
  </si>
  <si>
    <t>volby</t>
  </si>
  <si>
    <t>správa</t>
  </si>
  <si>
    <t>pojistné</t>
  </si>
  <si>
    <t>Platy zaměstnanců</t>
  </si>
  <si>
    <t>Pojisteni</t>
  </si>
  <si>
    <t>ostatní osobní výdaje</t>
  </si>
  <si>
    <t>pojisteni 8/xx</t>
  </si>
  <si>
    <t>odmeny zastupitelstvu</t>
  </si>
  <si>
    <t>zastupitele</t>
  </si>
  <si>
    <t>sociální pojištění</t>
  </si>
  <si>
    <t>hasici</t>
  </si>
  <si>
    <t>zdravotní pojištění</t>
  </si>
  <si>
    <t>rizika</t>
  </si>
  <si>
    <t>pojistné na úrazové pojiš.</t>
  </si>
  <si>
    <t>doplatek rizika</t>
  </si>
  <si>
    <t>ochranné pomůcky</t>
  </si>
  <si>
    <t>traktor a vlek</t>
  </si>
  <si>
    <t>knihy, učební pomůcky</t>
  </si>
  <si>
    <t>drtič a 2xkontejner 2016</t>
  </si>
  <si>
    <t>drobný hmotný majetek</t>
  </si>
  <si>
    <t>nákup materiálu</t>
  </si>
  <si>
    <t>úroky - placené</t>
  </si>
  <si>
    <t>voda</t>
  </si>
  <si>
    <t>plyn</t>
  </si>
  <si>
    <t>elektrická energie</t>
  </si>
  <si>
    <t>pohonné hmoty</t>
  </si>
  <si>
    <t>služby pošt</t>
  </si>
  <si>
    <t>služby telekomunikací</t>
  </si>
  <si>
    <t>služby peněžních ústavů</t>
  </si>
  <si>
    <t>nájemné</t>
  </si>
  <si>
    <t>konzult., porad. služby</t>
  </si>
  <si>
    <t>školení</t>
  </si>
  <si>
    <t>zprac dat a služby IT</t>
  </si>
  <si>
    <t>nákup služeb</t>
  </si>
  <si>
    <t>opravy, udržování</t>
  </si>
  <si>
    <t>programové vybavení</t>
  </si>
  <si>
    <t>cestovné</t>
  </si>
  <si>
    <t>pohoštění</t>
  </si>
  <si>
    <t>poskyt. nein. příspěvky</t>
  </si>
  <si>
    <t xml:space="preserve">dopravní obslužnost </t>
  </si>
  <si>
    <t>věcné dary</t>
  </si>
  <si>
    <t xml:space="preserve">neinv. dotace fyz. osobám </t>
  </si>
  <si>
    <t>neinv.dotace práv.osobám</t>
  </si>
  <si>
    <t>neinv.dotace občan.sdruž.</t>
  </si>
  <si>
    <t>neinv.transf.obcím (školy)</t>
  </si>
  <si>
    <t>neinv.transf.veř.roz.(DSO)</t>
  </si>
  <si>
    <t>neinv.přísp.vlas.přísp.org.</t>
  </si>
  <si>
    <t>neinv.přísp.ciz.přísp.org.</t>
  </si>
  <si>
    <t>platby daní a poplatků</t>
  </si>
  <si>
    <t>sociální dávky</t>
  </si>
  <si>
    <t>dary obyvatelstvu</t>
  </si>
  <si>
    <t>běžné výdaje celkem</t>
  </si>
  <si>
    <t>třída 5</t>
  </si>
  <si>
    <t>budovy, haly, stavby</t>
  </si>
  <si>
    <t>stroje, přístroje, zařízení</t>
  </si>
  <si>
    <t>dopravní prostředky</t>
  </si>
  <si>
    <t>výpočetní technika</t>
  </si>
  <si>
    <t>projektová dokumentace</t>
  </si>
  <si>
    <t>pozemky</t>
  </si>
  <si>
    <t>inv.transfery přísp.org.</t>
  </si>
  <si>
    <t>kapitálové výdaje celkem</t>
  </si>
  <si>
    <t>třída 6</t>
  </si>
  <si>
    <t>VÝDAJE  CELKEM</t>
  </si>
  <si>
    <t>check</t>
  </si>
  <si>
    <t>kontrola</t>
  </si>
  <si>
    <t>CELKEM  ROZPOČET Výdaje</t>
  </si>
  <si>
    <t>CELKEM ROZPOČET Příjmy</t>
  </si>
  <si>
    <t>Prijmy</t>
  </si>
  <si>
    <t>dotace SR - Mze</t>
  </si>
  <si>
    <t>ANO</t>
  </si>
  <si>
    <t>Obecní rozpočet</t>
  </si>
  <si>
    <t>dotace kraj - obchod</t>
  </si>
  <si>
    <t>NE</t>
  </si>
  <si>
    <t>dotace kraj - ČOV</t>
  </si>
  <si>
    <t>Plánovaný schodek rozpočtu (financování z min. let)</t>
  </si>
  <si>
    <t>Schodek obec rozpočtu</t>
  </si>
  <si>
    <t>Kontrola</t>
  </si>
  <si>
    <t>Očekávané příjmy</t>
  </si>
  <si>
    <t>Investiční dotace ČOV</t>
  </si>
  <si>
    <t>Transfer - odprodej plynovod</t>
  </si>
  <si>
    <t>ČOV Vesce+ ČOV Budiskovice</t>
  </si>
  <si>
    <t>ZS - dokončení bytu</t>
  </si>
  <si>
    <t>Obchod Ostojkovice</t>
  </si>
  <si>
    <t>Panské stodoly</t>
  </si>
  <si>
    <t>dotace ČR</t>
  </si>
  <si>
    <t>dotace EU</t>
  </si>
  <si>
    <t>Dotace zatepleni</t>
  </si>
  <si>
    <t>dotace kompostárna</t>
  </si>
  <si>
    <t>zateplení</t>
  </si>
  <si>
    <t>ROZPOČTOVÝ  VÝHLED  NA  ROK  2013 - 2018 - VÝDAJE (v CZK)</t>
  </si>
  <si>
    <t>min.zem COV II.</t>
  </si>
  <si>
    <t>kraj COV</t>
  </si>
  <si>
    <t>rozpočet 2016</t>
  </si>
  <si>
    <t>10+2</t>
  </si>
  <si>
    <t>ROZPOČET NA ROK 2017</t>
  </si>
  <si>
    <t>2016 ACT (3Q)</t>
  </si>
  <si>
    <t>Proxi</t>
  </si>
  <si>
    <t>1012, 2131 |(2141)</t>
  </si>
  <si>
    <t>Příjmy z pronájmu ost nemovitosti</t>
  </si>
  <si>
    <t xml:space="preserve">plynovod  prodán, poslední splátka nájmu v 2016 před prodejem </t>
  </si>
  <si>
    <t>těžba a výsadba lesa - kůrovec</t>
  </si>
  <si>
    <t>MK Ostojkovice 600k a chodníky Budíškovice 330k</t>
  </si>
  <si>
    <t>rekonstrukce Vesce a oplocení vodního zdroje Manešovice</t>
  </si>
  <si>
    <t>oplocení vod zdroje Manešovice + výměna vodoměrů</t>
  </si>
  <si>
    <t>oprava ČOV Budíškovice 1,2mio a 200k provozní náklady nové ČOV Vesce</t>
  </si>
  <si>
    <t>Snížení nákladů - vytápění ZŠ a MŠ bioplyn</t>
  </si>
  <si>
    <t xml:space="preserve">Uzemni rozvoj </t>
  </si>
  <si>
    <t>Hosp slabe oblasti - dotace - KD Manešovice</t>
  </si>
  <si>
    <t>Nákup kontejnerů + drtiče</t>
  </si>
  <si>
    <t>Protierozni, protipozarni protilavin</t>
  </si>
  <si>
    <t>Oprava splavu navesni protipoz nadrz Ostoj - proteka</t>
  </si>
  <si>
    <t>vcetne 571k investic: 200k komunalni technika</t>
  </si>
  <si>
    <t xml:space="preserve">Rozhlas televize </t>
  </si>
  <si>
    <t>2016 výhled</t>
  </si>
  <si>
    <t>rozpočet 2017</t>
  </si>
  <si>
    <t>výhled 2019</t>
  </si>
  <si>
    <t>11+1</t>
  </si>
  <si>
    <t>xxx</t>
  </si>
  <si>
    <t>uzemni rozvoj</t>
  </si>
  <si>
    <t>odmeny za dusevni vlastnicvi</t>
  </si>
  <si>
    <t>ost neinv transfery VR územ. Ú.</t>
  </si>
  <si>
    <t>neinves transfery obyvatelstvu</t>
  </si>
  <si>
    <t>OBECNÍ ROZPOČTOVÝ  VÝHLED  NA OBDOBÍ  2017 - 2019 (v CZK)</t>
  </si>
  <si>
    <t>Střednědobý výhled rozpočtu OBCE BUDÍŠKOVICE 2024 - 2028 (v CZK)</t>
  </si>
  <si>
    <t>Daňové příjmy                      třída 1</t>
  </si>
  <si>
    <t>Nedaňové příjmy                  třída 2</t>
  </si>
  <si>
    <t>Kapitálové příjmy                 třída 3</t>
  </si>
  <si>
    <t>Běžné výdaje                        třída 5</t>
  </si>
  <si>
    <t>Kapitálové výdaje                 třída 6</t>
  </si>
  <si>
    <t>Transfery                             třída 4</t>
  </si>
  <si>
    <t>Transfery                               třída 4</t>
  </si>
  <si>
    <t>Střednědobý  rozpočet OBCE BUDÍŠKOVICE 2024 - 2028 (v 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</si>
</sst>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K_č_-;\-* #,##0.00\ _K_č_-;_-* &quot;-&quot;??\ _K_č_-;_-@_-"/>
    <numFmt numFmtId="165" formatCode="#,##0.00\ &quot;Kč&quot;"/>
    <numFmt numFmtId="166" formatCode="#,##0\ &quot;Kč&quot;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0.000"/>
    <numFmt numFmtId="170" formatCode="0.00000"/>
    <numFmt numFmtId="171" formatCode="#,##0.000_ ;\-#,##0.000\ "/>
    <numFmt numFmtId="172" formatCode="_-* #,##0.0\ _K_č_-;\-* #,##0.0\ _K_č_-;_-* &quot;-&quot;??\ _K_č_-;_-@_-"/>
    <numFmt numFmtId="173" formatCode="_-* #,##0.000\ _K_č_-;\-* #,##0.000\ _K_č_-;_-* &quot;-&quot;?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  <font>
      <sz val="14"/>
      <color rgb="FFFF0000"/>
      <name val="Arial CE"/>
      <charset val="238"/>
    </font>
    <font>
      <b/>
      <sz val="18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9"/>
      <name val="Arial"/>
      <charset val="238"/>
    </font>
    <font>
      <u/>
      <sz val="11"/>
      <color theme="1"/>
      <name val="Calibri"/>
      <family val="2"/>
      <charset val="238"/>
      <scheme val="minor"/>
    </font>
    <font>
      <sz val="10"/>
      <color indexed="8"/>
      <name val="ARIAL"/>
      <charset val="1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0" borderId="0"/>
    <xf numFmtId="0" fontId="29" fillId="0" borderId="0">
      <alignment vertical="top"/>
    </xf>
  </cellStyleXfs>
  <cellXfs count="20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2"/>
    <xf numFmtId="0" fontId="4" fillId="0" borderId="0" xfId="2" applyAlignment="1">
      <alignment horizontal="right"/>
    </xf>
    <xf numFmtId="0" fontId="4" fillId="2" borderId="0" xfId="2" applyFill="1"/>
    <xf numFmtId="167" fontId="4" fillId="0" borderId="0" xfId="2" applyNumberFormat="1"/>
    <xf numFmtId="167" fontId="7" fillId="0" borderId="0" xfId="2" applyNumberFormat="1" applyFont="1"/>
    <xf numFmtId="167" fontId="8" fillId="0" borderId="0" xfId="2" applyNumberFormat="1" applyFont="1"/>
    <xf numFmtId="0" fontId="8" fillId="0" borderId="0" xfId="2" applyFont="1"/>
    <xf numFmtId="167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167" fontId="8" fillId="0" borderId="0" xfId="5" applyNumberFormat="1" applyFont="1"/>
    <xf numFmtId="0" fontId="4" fillId="3" borderId="0" xfId="2" applyFill="1"/>
    <xf numFmtId="167" fontId="8" fillId="3" borderId="0" xfId="2" applyNumberFormat="1" applyFont="1" applyFill="1" applyAlignment="1">
      <alignment horizontal="right"/>
    </xf>
    <xf numFmtId="167" fontId="8" fillId="4" borderId="0" xfId="2" applyNumberFormat="1" applyFont="1" applyFill="1" applyAlignment="1">
      <alignment horizontal="right"/>
    </xf>
    <xf numFmtId="0" fontId="8" fillId="0" borderId="0" xfId="2" applyFont="1" applyAlignment="1">
      <alignment horizontal="right"/>
    </xf>
    <xf numFmtId="0" fontId="10" fillId="0" borderId="0" xfId="2" applyFont="1"/>
    <xf numFmtId="167" fontId="4" fillId="2" borderId="0" xfId="2" applyNumberFormat="1" applyFill="1"/>
    <xf numFmtId="0" fontId="9" fillId="2" borderId="0" xfId="2" applyFont="1" applyFill="1"/>
    <xf numFmtId="167" fontId="11" fillId="0" borderId="0" xfId="2" applyNumberFormat="1" applyFont="1"/>
    <xf numFmtId="167" fontId="8" fillId="2" borderId="0" xfId="2" applyNumberFormat="1" applyFont="1" applyFill="1"/>
    <xf numFmtId="0" fontId="8" fillId="2" borderId="0" xfId="2" applyFont="1" applyFill="1"/>
    <xf numFmtId="167" fontId="8" fillId="3" borderId="0" xfId="2" applyNumberFormat="1" applyFont="1" applyFill="1"/>
    <xf numFmtId="0" fontId="8" fillId="3" borderId="0" xfId="2" applyFont="1" applyFill="1"/>
    <xf numFmtId="167" fontId="0" fillId="0" borderId="0" xfId="1" applyNumberFormat="1" applyFont="1"/>
    <xf numFmtId="167" fontId="0" fillId="0" borderId="0" xfId="1" applyNumberFormat="1" applyFont="1" applyAlignment="1">
      <alignment horizontal="right"/>
    </xf>
    <xf numFmtId="0" fontId="12" fillId="0" borderId="0" xfId="2" applyFont="1" applyAlignment="1">
      <alignment horizontal="left"/>
    </xf>
    <xf numFmtId="167" fontId="0" fillId="2" borderId="0" xfId="1" applyNumberFormat="1" applyFont="1" applyFill="1"/>
    <xf numFmtId="0" fontId="12" fillId="2" borderId="0" xfId="2" applyFont="1" applyFill="1" applyAlignment="1">
      <alignment horizontal="left"/>
    </xf>
    <xf numFmtId="0" fontId="15" fillId="0" borderId="0" xfId="6"/>
    <xf numFmtId="0" fontId="18" fillId="0" borderId="0" xfId="6" applyFont="1"/>
    <xf numFmtId="0" fontId="15" fillId="0" borderId="0" xfId="6" applyAlignment="1">
      <alignment horizontal="center"/>
    </xf>
    <xf numFmtId="0" fontId="19" fillId="0" borderId="0" xfId="6" applyFont="1"/>
    <xf numFmtId="0" fontId="20" fillId="0" borderId="0" xfId="6" applyFont="1"/>
    <xf numFmtId="0" fontId="19" fillId="0" borderId="1" xfId="6" applyFont="1" applyBorder="1" applyAlignment="1">
      <alignment horizontal="center" textRotation="90"/>
    </xf>
    <xf numFmtId="0" fontId="22" fillId="0" borderId="4" xfId="6" applyFont="1" applyBorder="1" applyAlignment="1">
      <alignment horizontal="center" vertical="center" textRotation="90" wrapText="1"/>
    </xf>
    <xf numFmtId="0" fontId="22" fillId="0" borderId="2" xfId="6" applyFont="1" applyBorder="1" applyAlignment="1">
      <alignment horizontal="center" vertical="center" textRotation="90"/>
    </xf>
    <xf numFmtId="0" fontId="22" fillId="0" borderId="2" xfId="6" applyFont="1" applyBorder="1" applyAlignment="1">
      <alignment horizontal="center" vertical="center" textRotation="90" wrapText="1"/>
    </xf>
    <xf numFmtId="0" fontId="20" fillId="0" borderId="5" xfId="6" applyFont="1" applyBorder="1" applyAlignment="1">
      <alignment horizontal="center" vertical="center" textRotation="90"/>
    </xf>
    <xf numFmtId="0" fontId="19" fillId="0" borderId="8" xfId="6" applyFont="1" applyBorder="1" applyAlignment="1">
      <alignment horizontal="center"/>
    </xf>
    <xf numFmtId="0" fontId="19" fillId="0" borderId="9" xfId="6" applyFont="1" applyBorder="1" applyAlignment="1">
      <alignment horizontal="center"/>
    </xf>
    <xf numFmtId="0" fontId="20" fillId="0" borderId="5" xfId="6" applyFont="1" applyBorder="1"/>
    <xf numFmtId="0" fontId="15" fillId="0" borderId="1" xfId="6" applyBorder="1"/>
    <xf numFmtId="0" fontId="15" fillId="0" borderId="10" xfId="6" applyBorder="1" applyAlignment="1">
      <alignment horizontal="center"/>
    </xf>
    <xf numFmtId="167" fontId="19" fillId="0" borderId="1" xfId="5" applyNumberFormat="1" applyFont="1" applyBorder="1" applyAlignment="1">
      <alignment horizontal="right"/>
    </xf>
    <xf numFmtId="167" fontId="19" fillId="0" borderId="11" xfId="5" applyNumberFormat="1" applyFont="1" applyBorder="1" applyAlignment="1">
      <alignment horizontal="right"/>
    </xf>
    <xf numFmtId="167" fontId="19" fillId="0" borderId="6" xfId="5" applyNumberFormat="1" applyFont="1" applyBorder="1" applyAlignment="1">
      <alignment horizontal="right"/>
    </xf>
    <xf numFmtId="168" fontId="20" fillId="0" borderId="5" xfId="5" applyNumberFormat="1" applyFont="1" applyBorder="1" applyAlignment="1">
      <alignment horizontal="right"/>
    </xf>
    <xf numFmtId="0" fontId="15" fillId="0" borderId="1" xfId="6" applyBorder="1" applyAlignment="1">
      <alignment horizontal="center"/>
    </xf>
    <xf numFmtId="0" fontId="5" fillId="0" borderId="1" xfId="6" applyFont="1" applyBorder="1"/>
    <xf numFmtId="0" fontId="18" fillId="0" borderId="1" xfId="6" applyFont="1" applyBorder="1"/>
    <xf numFmtId="0" fontId="18" fillId="0" borderId="1" xfId="6" applyFont="1" applyBorder="1" applyAlignment="1">
      <alignment horizontal="center"/>
    </xf>
    <xf numFmtId="167" fontId="23" fillId="0" borderId="1" xfId="5" applyNumberFormat="1" applyFont="1" applyBorder="1" applyAlignment="1">
      <alignment horizontal="right"/>
    </xf>
    <xf numFmtId="167" fontId="19" fillId="4" borderId="1" xfId="5" applyNumberFormat="1" applyFont="1" applyFill="1" applyBorder="1" applyAlignment="1">
      <alignment horizontal="right"/>
    </xf>
    <xf numFmtId="0" fontId="15" fillId="0" borderId="2" xfId="6" applyBorder="1"/>
    <xf numFmtId="0" fontId="15" fillId="0" borderId="2" xfId="6" applyBorder="1" applyAlignment="1">
      <alignment horizontal="center"/>
    </xf>
    <xf numFmtId="167" fontId="19" fillId="0" borderId="2" xfId="5" applyNumberFormat="1" applyFont="1" applyBorder="1" applyAlignment="1">
      <alignment horizontal="right"/>
    </xf>
    <xf numFmtId="168" fontId="20" fillId="0" borderId="12" xfId="5" applyNumberFormat="1" applyFont="1" applyBorder="1" applyAlignment="1">
      <alignment horizontal="right"/>
    </xf>
    <xf numFmtId="0" fontId="15" fillId="0" borderId="9" xfId="6" applyBorder="1"/>
    <xf numFmtId="0" fontId="15" fillId="0" borderId="9" xfId="6" applyBorder="1" applyAlignment="1">
      <alignment horizontal="center"/>
    </xf>
    <xf numFmtId="167" fontId="19" fillId="0" borderId="9" xfId="5" applyNumberFormat="1" applyFont="1" applyBorder="1" applyAlignment="1">
      <alignment horizontal="right"/>
    </xf>
    <xf numFmtId="168" fontId="19" fillId="0" borderId="9" xfId="5" applyNumberFormat="1" applyFont="1" applyBorder="1" applyAlignment="1">
      <alignment horizontal="right"/>
    </xf>
    <xf numFmtId="167" fontId="24" fillId="0" borderId="0" xfId="6" applyNumberFormat="1" applyFont="1"/>
    <xf numFmtId="167" fontId="19" fillId="0" borderId="0" xfId="5" applyNumberFormat="1" applyFont="1" applyAlignment="1">
      <alignment horizontal="right"/>
    </xf>
    <xf numFmtId="167" fontId="20" fillId="0" borderId="0" xfId="5" applyNumberFormat="1" applyFont="1" applyAlignment="1">
      <alignment horizontal="right"/>
    </xf>
    <xf numFmtId="0" fontId="23" fillId="0" borderId="0" xfId="6" applyFont="1"/>
    <xf numFmtId="49" fontId="19" fillId="0" borderId="0" xfId="6" applyNumberFormat="1" applyFont="1" applyAlignment="1">
      <alignment horizontal="right"/>
    </xf>
    <xf numFmtId="0" fontId="18" fillId="3" borderId="0" xfId="6" applyFont="1" applyFill="1"/>
    <xf numFmtId="0" fontId="15" fillId="3" borderId="0" xfId="6" applyFill="1"/>
    <xf numFmtId="0" fontId="5" fillId="3" borderId="0" xfId="6" applyFont="1" applyFill="1"/>
    <xf numFmtId="167" fontId="5" fillId="3" borderId="0" xfId="5" applyNumberFormat="1" applyFont="1" applyFill="1"/>
    <xf numFmtId="167" fontId="15" fillId="3" borderId="0" xfId="6" applyNumberFormat="1" applyFill="1"/>
    <xf numFmtId="167" fontId="5" fillId="3" borderId="0" xfId="6" applyNumberFormat="1" applyFont="1" applyFill="1"/>
    <xf numFmtId="168" fontId="15" fillId="3" borderId="0" xfId="6" applyNumberFormat="1" applyFill="1"/>
    <xf numFmtId="167" fontId="15" fillId="3" borderId="0" xfId="5" applyNumberFormat="1" applyFont="1" applyFill="1"/>
    <xf numFmtId="0" fontId="15" fillId="3" borderId="2" xfId="6" applyFill="1" applyBorder="1" applyAlignment="1">
      <alignment horizontal="center" vertical="center" textRotation="90"/>
    </xf>
    <xf numFmtId="167" fontId="27" fillId="3" borderId="2" xfId="5" applyNumberFormat="1" applyFont="1" applyFill="1" applyBorder="1" applyAlignment="1">
      <alignment horizontal="center" vertical="center" textRotation="90" wrapText="1"/>
    </xf>
    <xf numFmtId="0" fontId="15" fillId="3" borderId="3" xfId="6" applyFill="1" applyBorder="1" applyAlignment="1">
      <alignment horizontal="center" vertical="center" textRotation="90"/>
    </xf>
    <xf numFmtId="0" fontId="5" fillId="3" borderId="2" xfId="6" applyFont="1" applyFill="1" applyBorder="1" applyAlignment="1">
      <alignment horizontal="center" vertical="center" textRotation="90"/>
    </xf>
    <xf numFmtId="0" fontId="22" fillId="3" borderId="2" xfId="6" applyFont="1" applyFill="1" applyBorder="1" applyAlignment="1">
      <alignment horizontal="center" vertical="center" textRotation="90"/>
    </xf>
    <xf numFmtId="0" fontId="15" fillId="3" borderId="2" xfId="6" applyFill="1" applyBorder="1" applyAlignment="1">
      <alignment horizontal="center" vertical="center" textRotation="90" wrapText="1"/>
    </xf>
    <xf numFmtId="0" fontId="5" fillId="3" borderId="2" xfId="6" applyFont="1" applyFill="1" applyBorder="1" applyAlignment="1">
      <alignment horizontal="center" vertical="center" textRotation="90" wrapText="1"/>
    </xf>
    <xf numFmtId="167" fontId="15" fillId="3" borderId="5" xfId="5" applyNumberFormat="1" applyFont="1" applyFill="1" applyBorder="1" applyAlignment="1">
      <alignment horizontal="center" vertical="center" textRotation="90"/>
    </xf>
    <xf numFmtId="0" fontId="15" fillId="3" borderId="9" xfId="6" applyFill="1" applyBorder="1" applyAlignment="1">
      <alignment horizontal="center"/>
    </xf>
    <xf numFmtId="167" fontId="15" fillId="3" borderId="9" xfId="5" applyNumberFormat="1" applyFont="1" applyFill="1" applyBorder="1" applyAlignment="1">
      <alignment horizontal="center"/>
    </xf>
    <xf numFmtId="0" fontId="5" fillId="3" borderId="9" xfId="6" applyFont="1" applyFill="1" applyBorder="1" applyAlignment="1">
      <alignment horizontal="center"/>
    </xf>
    <xf numFmtId="167" fontId="15" fillId="3" borderId="5" xfId="5" applyNumberFormat="1" applyFont="1" applyFill="1" applyBorder="1"/>
    <xf numFmtId="0" fontId="15" fillId="3" borderId="1" xfId="6" applyFill="1" applyBorder="1"/>
    <xf numFmtId="0" fontId="15" fillId="3" borderId="6" xfId="6" applyFill="1" applyBorder="1"/>
    <xf numFmtId="168" fontId="15" fillId="3" borderId="6" xfId="5" applyNumberFormat="1" applyFont="1" applyFill="1" applyBorder="1"/>
    <xf numFmtId="169" fontId="15" fillId="3" borderId="7" xfId="6" applyNumberFormat="1" applyFill="1" applyBorder="1"/>
    <xf numFmtId="169" fontId="15" fillId="3" borderId="6" xfId="6" applyNumberFormat="1" applyFill="1" applyBorder="1"/>
    <xf numFmtId="170" fontId="15" fillId="3" borderId="6" xfId="6" applyNumberFormat="1" applyFill="1" applyBorder="1"/>
    <xf numFmtId="0" fontId="15" fillId="3" borderId="7" xfId="6" applyFill="1" applyBorder="1"/>
    <xf numFmtId="171" fontId="15" fillId="3" borderId="5" xfId="5" applyNumberFormat="1" applyFont="1" applyFill="1" applyBorder="1"/>
    <xf numFmtId="168" fontId="15" fillId="3" borderId="1" xfId="5" applyNumberFormat="1" applyFont="1" applyFill="1" applyBorder="1"/>
    <xf numFmtId="169" fontId="15" fillId="3" borderId="10" xfId="6" applyNumberFormat="1" applyFill="1" applyBorder="1"/>
    <xf numFmtId="169" fontId="15" fillId="3" borderId="1" xfId="6" applyNumberFormat="1" applyFill="1" applyBorder="1"/>
    <xf numFmtId="170" fontId="15" fillId="3" borderId="1" xfId="6" applyNumberFormat="1" applyFill="1" applyBorder="1"/>
    <xf numFmtId="0" fontId="15" fillId="3" borderId="10" xfId="6" applyFill="1" applyBorder="1"/>
    <xf numFmtId="0" fontId="5" fillId="3" borderId="1" xfId="6" applyFont="1" applyFill="1" applyBorder="1"/>
    <xf numFmtId="170" fontId="5" fillId="3" borderId="1" xfId="6" applyNumberFormat="1" applyFont="1" applyFill="1" applyBorder="1"/>
    <xf numFmtId="164" fontId="15" fillId="3" borderId="1" xfId="5" applyFont="1" applyFill="1" applyBorder="1"/>
    <xf numFmtId="0" fontId="15" fillId="3" borderId="2" xfId="6" applyFill="1" applyBorder="1"/>
    <xf numFmtId="167" fontId="15" fillId="3" borderId="2" xfId="5" applyNumberFormat="1" applyFont="1" applyFill="1" applyBorder="1"/>
    <xf numFmtId="0" fontId="15" fillId="3" borderId="3" xfId="6" applyFill="1" applyBorder="1"/>
    <xf numFmtId="169" fontId="15" fillId="3" borderId="2" xfId="6" applyNumberFormat="1" applyFill="1" applyBorder="1"/>
    <xf numFmtId="169" fontId="15" fillId="3" borderId="3" xfId="6" applyNumberFormat="1" applyFill="1" applyBorder="1"/>
    <xf numFmtId="0" fontId="15" fillId="3" borderId="9" xfId="6" applyFill="1" applyBorder="1"/>
    <xf numFmtId="169" fontId="15" fillId="3" borderId="9" xfId="6" applyNumberFormat="1" applyFill="1" applyBorder="1"/>
    <xf numFmtId="168" fontId="15" fillId="3" borderId="9" xfId="5" applyNumberFormat="1" applyFont="1" applyFill="1" applyBorder="1"/>
    <xf numFmtId="168" fontId="15" fillId="3" borderId="13" xfId="5" applyNumberFormat="1" applyFont="1" applyFill="1" applyBorder="1"/>
    <xf numFmtId="1" fontId="15" fillId="3" borderId="0" xfId="6" applyNumberFormat="1" applyFill="1"/>
    <xf numFmtId="0" fontId="15" fillId="3" borderId="14" xfId="6" applyFill="1" applyBorder="1"/>
    <xf numFmtId="167" fontId="15" fillId="3" borderId="14" xfId="5" applyNumberFormat="1" applyFont="1" applyFill="1" applyBorder="1"/>
    <xf numFmtId="0" fontId="15" fillId="3" borderId="15" xfId="6" applyFill="1" applyBorder="1"/>
    <xf numFmtId="172" fontId="15" fillId="3" borderId="1" xfId="6" applyNumberFormat="1" applyFill="1" applyBorder="1"/>
    <xf numFmtId="172" fontId="15" fillId="3" borderId="1" xfId="5" applyNumberFormat="1" applyFont="1" applyFill="1" applyBorder="1"/>
    <xf numFmtId="172" fontId="15" fillId="3" borderId="10" xfId="6" applyNumberFormat="1" applyFill="1" applyBorder="1"/>
    <xf numFmtId="172" fontId="15" fillId="3" borderId="5" xfId="5" applyNumberFormat="1" applyFont="1" applyFill="1" applyBorder="1"/>
    <xf numFmtId="168" fontId="15" fillId="3" borderId="1" xfId="6" applyNumberFormat="1" applyFill="1" applyBorder="1"/>
    <xf numFmtId="168" fontId="15" fillId="3" borderId="10" xfId="6" applyNumberFormat="1" applyFill="1" applyBorder="1"/>
    <xf numFmtId="168" fontId="15" fillId="3" borderId="5" xfId="5" applyNumberFormat="1" applyFont="1" applyFill="1" applyBorder="1"/>
    <xf numFmtId="0" fontId="15" fillId="3" borderId="16" xfId="6" applyFill="1" applyBorder="1"/>
    <xf numFmtId="167" fontId="15" fillId="3" borderId="16" xfId="5" applyNumberFormat="1" applyFont="1" applyFill="1" applyBorder="1"/>
    <xf numFmtId="0" fontId="15" fillId="3" borderId="17" xfId="6" applyFill="1" applyBorder="1"/>
    <xf numFmtId="169" fontId="15" fillId="3" borderId="9" xfId="5" applyNumberFormat="1" applyFont="1" applyFill="1" applyBorder="1"/>
    <xf numFmtId="0" fontId="15" fillId="3" borderId="18" xfId="6" applyFill="1" applyBorder="1"/>
    <xf numFmtId="0" fontId="15" fillId="3" borderId="19" xfId="6" applyFill="1" applyBorder="1"/>
    <xf numFmtId="167" fontId="15" fillId="3" borderId="19" xfId="5" applyNumberFormat="1" applyFont="1" applyFill="1" applyBorder="1"/>
    <xf numFmtId="0" fontId="15" fillId="3" borderId="20" xfId="6" applyFill="1" applyBorder="1"/>
    <xf numFmtId="0" fontId="15" fillId="3" borderId="21" xfId="6" applyFill="1" applyBorder="1"/>
    <xf numFmtId="0" fontId="15" fillId="3" borderId="22" xfId="6" applyFill="1" applyBorder="1"/>
    <xf numFmtId="0" fontId="18" fillId="3" borderId="9" xfId="6" applyFont="1" applyFill="1" applyBorder="1"/>
    <xf numFmtId="168" fontId="15" fillId="3" borderId="9" xfId="6" applyNumberFormat="1" applyFill="1" applyBorder="1"/>
    <xf numFmtId="0" fontId="15" fillId="3" borderId="23" xfId="6" applyFill="1" applyBorder="1"/>
    <xf numFmtId="167" fontId="15" fillId="3" borderId="23" xfId="5" applyNumberFormat="1" applyFont="1" applyFill="1" applyBorder="1"/>
    <xf numFmtId="167" fontId="24" fillId="3" borderId="0" xfId="5" applyNumberFormat="1" applyFont="1" applyFill="1"/>
    <xf numFmtId="0" fontId="24" fillId="3" borderId="0" xfId="6" applyFont="1" applyFill="1"/>
    <xf numFmtId="0" fontId="20" fillId="3" borderId="24" xfId="6" applyFont="1" applyFill="1" applyBorder="1"/>
    <xf numFmtId="0" fontId="18" fillId="3" borderId="24" xfId="6" applyFont="1" applyFill="1" applyBorder="1"/>
    <xf numFmtId="0" fontId="15" fillId="3" borderId="24" xfId="6" applyFill="1" applyBorder="1"/>
    <xf numFmtId="168" fontId="20" fillId="3" borderId="24" xfId="6" applyNumberFormat="1" applyFont="1" applyFill="1" applyBorder="1"/>
    <xf numFmtId="49" fontId="15" fillId="3" borderId="24" xfId="6" applyNumberFormat="1" applyFill="1" applyBorder="1" applyAlignment="1">
      <alignment horizontal="right"/>
    </xf>
    <xf numFmtId="49" fontId="15" fillId="3" borderId="0" xfId="6" applyNumberFormat="1" applyFill="1" applyAlignment="1">
      <alignment horizontal="right"/>
    </xf>
    <xf numFmtId="0" fontId="20" fillId="3" borderId="0" xfId="6" applyFont="1" applyFill="1"/>
    <xf numFmtId="168" fontId="20" fillId="3" borderId="0" xfId="6" applyNumberFormat="1" applyFont="1" applyFill="1"/>
    <xf numFmtId="167" fontId="20" fillId="3" borderId="0" xfId="6" applyNumberFormat="1" applyFont="1" applyFill="1"/>
    <xf numFmtId="0" fontId="3" fillId="4" borderId="1" xfId="0" applyFont="1" applyFill="1" applyBorder="1" applyAlignment="1">
      <alignment horizontal="center" vertical="center"/>
    </xf>
    <xf numFmtId="0" fontId="28" fillId="0" borderId="0" xfId="0" applyFont="1"/>
    <xf numFmtId="3" fontId="0" fillId="0" borderId="0" xfId="0" applyNumberFormat="1"/>
    <xf numFmtId="166" fontId="2" fillId="3" borderId="1" xfId="0" applyNumberFormat="1" applyFont="1" applyFill="1" applyBorder="1"/>
    <xf numFmtId="166" fontId="3" fillId="3" borderId="1" xfId="0" applyNumberFormat="1" applyFont="1" applyFill="1" applyBorder="1"/>
    <xf numFmtId="166" fontId="2" fillId="0" borderId="0" xfId="0" applyNumberFormat="1" applyFont="1"/>
    <xf numFmtId="165" fontId="2" fillId="0" borderId="0" xfId="0" applyNumberFormat="1" applyFont="1"/>
    <xf numFmtId="167" fontId="0" fillId="0" borderId="0" xfId="1" applyNumberFormat="1" applyFont="1" applyFill="1"/>
    <xf numFmtId="167" fontId="0" fillId="0" borderId="0" xfId="1" applyNumberFormat="1" applyFont="1" applyFill="1" applyAlignment="1">
      <alignment horizontal="right"/>
    </xf>
    <xf numFmtId="0" fontId="9" fillId="0" borderId="0" xfId="2" applyFont="1"/>
    <xf numFmtId="167" fontId="8" fillId="0" borderId="0" xfId="5" applyNumberFormat="1" applyFont="1" applyFill="1"/>
    <xf numFmtId="167" fontId="19" fillId="3" borderId="1" xfId="5" applyNumberFormat="1" applyFont="1" applyFill="1" applyBorder="1" applyAlignment="1">
      <alignment horizontal="right"/>
    </xf>
    <xf numFmtId="0" fontId="15" fillId="5" borderId="2" xfId="6" applyFill="1" applyBorder="1" applyAlignment="1">
      <alignment horizontal="center" vertical="center" textRotation="90"/>
    </xf>
    <xf numFmtId="167" fontId="27" fillId="5" borderId="2" xfId="5" applyNumberFormat="1" applyFont="1" applyFill="1" applyBorder="1" applyAlignment="1">
      <alignment horizontal="center" vertical="center" textRotation="90" wrapText="1"/>
    </xf>
    <xf numFmtId="0" fontId="15" fillId="5" borderId="3" xfId="6" applyFill="1" applyBorder="1" applyAlignment="1">
      <alignment horizontal="center" vertical="center" textRotation="90"/>
    </xf>
    <xf numFmtId="0" fontId="5" fillId="5" borderId="2" xfId="6" applyFont="1" applyFill="1" applyBorder="1" applyAlignment="1">
      <alignment horizontal="center" vertical="center" textRotation="90"/>
    </xf>
    <xf numFmtId="2" fontId="5" fillId="5" borderId="2" xfId="6" applyNumberFormat="1" applyFont="1" applyFill="1" applyBorder="1" applyAlignment="1">
      <alignment horizontal="center" vertical="center" textRotation="90"/>
    </xf>
    <xf numFmtId="0" fontId="22" fillId="5" borderId="2" xfId="6" applyFont="1" applyFill="1" applyBorder="1" applyAlignment="1">
      <alignment horizontal="center" vertical="center" textRotation="90"/>
    </xf>
    <xf numFmtId="0" fontId="15" fillId="5" borderId="2" xfId="6" applyFill="1" applyBorder="1" applyAlignment="1">
      <alignment horizontal="center" vertical="center" textRotation="90" wrapText="1"/>
    </xf>
    <xf numFmtId="0" fontId="5" fillId="5" borderId="2" xfId="6" applyFont="1" applyFill="1" applyBorder="1" applyAlignment="1">
      <alignment horizontal="center" vertical="center" textRotation="90" wrapText="1"/>
    </xf>
    <xf numFmtId="2" fontId="5" fillId="5" borderId="2" xfId="6" applyNumberFormat="1" applyFont="1" applyFill="1" applyBorder="1" applyAlignment="1">
      <alignment horizontal="center" vertical="center" textRotation="90" wrapText="1"/>
    </xf>
    <xf numFmtId="169" fontId="5" fillId="3" borderId="1" xfId="6" applyNumberFormat="1" applyFont="1" applyFill="1" applyBorder="1"/>
    <xf numFmtId="168" fontId="15" fillId="3" borderId="2" xfId="5" applyNumberFormat="1" applyFont="1" applyFill="1" applyBorder="1"/>
    <xf numFmtId="169" fontId="15" fillId="3" borderId="21" xfId="6" applyNumberFormat="1" applyFill="1" applyBorder="1"/>
    <xf numFmtId="168" fontId="15" fillId="5" borderId="9" xfId="6" applyNumberFormat="1" applyFill="1" applyBorder="1"/>
    <xf numFmtId="168" fontId="15" fillId="5" borderId="9" xfId="5" applyNumberFormat="1" applyFont="1" applyFill="1" applyBorder="1"/>
    <xf numFmtId="169" fontId="15" fillId="3" borderId="0" xfId="6" applyNumberFormat="1" applyFill="1"/>
    <xf numFmtId="167" fontId="15" fillId="5" borderId="0" xfId="5" applyNumberFormat="1" applyFont="1" applyFill="1"/>
    <xf numFmtId="169" fontId="15" fillId="3" borderId="0" xfId="5" applyNumberFormat="1" applyFont="1" applyFill="1"/>
    <xf numFmtId="173" fontId="15" fillId="3" borderId="0" xfId="6" applyNumberFormat="1" applyFill="1"/>
    <xf numFmtId="166" fontId="2" fillId="6" borderId="1" xfId="0" applyNumberFormat="1" applyFont="1" applyFill="1" applyBorder="1"/>
    <xf numFmtId="166" fontId="3" fillId="6" borderId="1" xfId="0" applyNumberFormat="1" applyFont="1" applyFill="1" applyBorder="1"/>
    <xf numFmtId="165" fontId="2" fillId="6" borderId="1" xfId="0" applyNumberFormat="1" applyFont="1" applyFill="1" applyBorder="1"/>
    <xf numFmtId="0" fontId="1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6" fontId="3" fillId="0" borderId="1" xfId="0" applyNumberFormat="1" applyFont="1" applyBorder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0" fontId="31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3" borderId="2" xfId="6" applyFont="1" applyFill="1" applyBorder="1" applyAlignment="1">
      <alignment horizontal="center" vertical="center"/>
    </xf>
    <xf numFmtId="0" fontId="18" fillId="3" borderId="6" xfId="6" applyFont="1" applyFill="1" applyBorder="1" applyAlignment="1">
      <alignment horizontal="center" vertical="center"/>
    </xf>
    <xf numFmtId="0" fontId="15" fillId="3" borderId="2" xfId="6" applyFill="1" applyBorder="1" applyAlignment="1">
      <alignment horizontal="center" textRotation="90"/>
    </xf>
    <xf numFmtId="0" fontId="15" fillId="3" borderId="7" xfId="6" applyFill="1" applyBorder="1" applyAlignment="1">
      <alignment horizontal="center" textRotation="90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15" fillId="0" borderId="3" xfId="6" applyBorder="1" applyAlignment="1">
      <alignment horizontal="center" vertical="center" textRotation="90"/>
    </xf>
    <xf numFmtId="0" fontId="15" fillId="0" borderId="7" xfId="6" applyBorder="1" applyAlignment="1">
      <alignment horizontal="center" vertical="center" textRotation="90"/>
    </xf>
  </cellXfs>
  <cellStyles count="8">
    <cellStyle name="Čárka" xfId="5" builtinId="3"/>
    <cellStyle name="čárky 2" xfId="1" xr:uid="{00000000-0005-0000-0000-000001000000}"/>
    <cellStyle name="Normální" xfId="0" builtinId="0"/>
    <cellStyle name="normální 2" xfId="2" xr:uid="{00000000-0005-0000-0000-000003000000}"/>
    <cellStyle name="normální 2 2" xfId="3" xr:uid="{00000000-0005-0000-0000-000004000000}"/>
    <cellStyle name="normální 2 2 2" xfId="6" xr:uid="{00000000-0005-0000-0000-000005000000}"/>
    <cellStyle name="Normální 3" xfId="7" xr:uid="{00000000-0005-0000-0000-000006000000}"/>
    <cellStyle name="procent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OBEC%202014-2018/Rozpocet%202015/Rozpoctovy%20vyhled%202014%20-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Windows/Network%20Shortcuts/Rozpocet%202017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237;stostarostka/AppData/Roaming/Microsoft/Excel/Rozpocet%202016_301015_rev%20(version%20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237;stostarostka/Desktop/Obec/Rozpocet%202016/Rozpocet%202016_301015_re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OBEC%202014-2018old%20PC/Rozpocet%202016/Rozpocet%202016_301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7"/>
      <sheetName val="Rozpocet k vyveseni"/>
      <sheetName val="Rozpocet 2015"/>
      <sheetName val="2014 - příjmy"/>
      <sheetName val="2015_vydaje"/>
      <sheetName val="Soukup"/>
      <sheetName val="List3"/>
      <sheetName val="Rozpocet mk Ostoj"/>
    </sheetNames>
    <sheetDataSet>
      <sheetData sheetId="0" refreshError="1"/>
      <sheetData sheetId="1" refreshError="1">
        <row r="16">
          <cell r="J16">
            <v>5400000</v>
          </cell>
        </row>
        <row r="26">
          <cell r="J26">
            <v>13203950</v>
          </cell>
        </row>
        <row r="50">
          <cell r="J50">
            <v>8606000</v>
          </cell>
        </row>
      </sheetData>
      <sheetData sheetId="2" refreshError="1">
        <row r="36">
          <cell r="E36">
            <v>438750</v>
          </cell>
        </row>
      </sheetData>
      <sheetData sheetId="3" refreshError="1">
        <row r="14">
          <cell r="O14">
            <v>1510000.2000000002</v>
          </cell>
        </row>
        <row r="17">
          <cell r="O17">
            <v>1600000</v>
          </cell>
        </row>
        <row r="19">
          <cell r="O19">
            <v>3614999.8000000003</v>
          </cell>
        </row>
        <row r="28">
          <cell r="O28">
            <v>800000</v>
          </cell>
        </row>
      </sheetData>
      <sheetData sheetId="4" refreshError="1"/>
      <sheetData sheetId="5" refreshError="1">
        <row r="36">
          <cell r="D36">
            <v>753000</v>
          </cell>
        </row>
        <row r="37">
          <cell r="D37">
            <v>500000</v>
          </cell>
        </row>
        <row r="39">
          <cell r="D39">
            <v>650000</v>
          </cell>
          <cell r="E39">
            <v>800000</v>
          </cell>
        </row>
        <row r="41">
          <cell r="E41">
            <v>250000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my 2017"/>
      <sheetName val="Rozpocet 2017"/>
      <sheetName val="Vydaje 2017"/>
      <sheetName val="Rozpocet k vyveseni 2017 detail"/>
      <sheetName val="Pre-rozpocet 2017"/>
      <sheetName val="Sheet1"/>
    </sheetNames>
    <sheetDataSet>
      <sheetData sheetId="0"/>
      <sheetData sheetId="1"/>
      <sheetData sheetId="2"/>
      <sheetData sheetId="3">
        <row r="28">
          <cell r="N28">
            <v>9505000</v>
          </cell>
        </row>
      </sheetData>
      <sheetData sheetId="4">
        <row r="2">
          <cell r="M2" t="str">
            <v>Rozhlas a televize /OSA?</v>
          </cell>
          <cell r="X2" t="str">
            <v>Protierozni</v>
          </cell>
        </row>
        <row r="63">
          <cell r="B63">
            <v>150000</v>
          </cell>
          <cell r="C63">
            <v>40000</v>
          </cell>
          <cell r="D63">
            <v>980000</v>
          </cell>
          <cell r="E63">
            <v>230000</v>
          </cell>
          <cell r="F63">
            <v>1700000</v>
          </cell>
          <cell r="H63">
            <v>660000</v>
          </cell>
          <cell r="I63">
            <v>50000</v>
          </cell>
          <cell r="J63">
            <v>150000</v>
          </cell>
          <cell r="K63">
            <v>150000</v>
          </cell>
          <cell r="L63">
            <v>100000</v>
          </cell>
          <cell r="M63">
            <v>15000</v>
          </cell>
          <cell r="N63">
            <v>70000</v>
          </cell>
          <cell r="O63">
            <v>110000</v>
          </cell>
          <cell r="R63">
            <v>210000</v>
          </cell>
          <cell r="S63">
            <v>30000</v>
          </cell>
          <cell r="T63">
            <v>500000</v>
          </cell>
          <cell r="U63">
            <v>380000</v>
          </cell>
          <cell r="V63">
            <v>550000</v>
          </cell>
          <cell r="W63">
            <v>65000</v>
          </cell>
          <cell r="X63">
            <v>100000</v>
          </cell>
          <cell r="AA63">
            <v>200000</v>
          </cell>
          <cell r="AB63">
            <v>1015000</v>
          </cell>
          <cell r="AC63">
            <v>40000</v>
          </cell>
          <cell r="AD63">
            <v>1900000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cet k vyveseni 2016"/>
      <sheetName val="Prijmy 2016"/>
      <sheetName val="Vydaje 2016"/>
    </sheetNames>
    <sheetDataSet>
      <sheetData sheetId="0">
        <row r="27">
          <cell r="K27">
            <v>10495000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cet k vyveseni 2016"/>
      <sheetName val="Prijmy 2016"/>
      <sheetName val="Vydaje 2016"/>
    </sheetNames>
    <sheetDataSet>
      <sheetData sheetId="0"/>
      <sheetData sheetId="1">
        <row r="43">
          <cell r="N43">
            <v>10495</v>
          </cell>
        </row>
      </sheetData>
      <sheetData sheetId="2">
        <row r="58">
          <cell r="AA58">
            <v>15552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Prijmy 2016"/>
      <sheetName val="Vydaje 2016"/>
      <sheetName val="Rozpočet 2016"/>
      <sheetName val="2015 - příjmy"/>
      <sheetName val="Pre_rozpocet_2016"/>
      <sheetName val="Rozpocet k vyveseni"/>
      <sheetName val="2015_vydaje"/>
      <sheetName val="Rozpoctove zmeny"/>
    </sheetNames>
    <sheetDataSet>
      <sheetData sheetId="0"/>
      <sheetData sheetId="1">
        <row r="21">
          <cell r="E21">
            <v>16</v>
          </cell>
        </row>
        <row r="22">
          <cell r="M22">
            <v>5</v>
          </cell>
        </row>
        <row r="43">
          <cell r="N43">
            <v>10495</v>
          </cell>
        </row>
      </sheetData>
      <sheetData sheetId="2">
        <row r="58">
          <cell r="H58">
            <v>660</v>
          </cell>
          <cell r="AA58">
            <v>15578</v>
          </cell>
        </row>
      </sheetData>
      <sheetData sheetId="3">
        <row r="45">
          <cell r="R45">
            <v>250</v>
          </cell>
        </row>
        <row r="58">
          <cell r="N58">
            <v>110</v>
          </cell>
          <cell r="Y58">
            <v>20</v>
          </cell>
          <cell r="Z58">
            <v>81</v>
          </cell>
        </row>
        <row r="65">
          <cell r="U65">
            <v>10474</v>
          </cell>
        </row>
      </sheetData>
      <sheetData sheetId="4">
        <row r="14">
          <cell r="AH14">
            <v>1400000</v>
          </cell>
        </row>
        <row r="15">
          <cell r="AH15">
            <v>40000</v>
          </cell>
        </row>
        <row r="16">
          <cell r="AH16">
            <v>150000</v>
          </cell>
        </row>
        <row r="17">
          <cell r="AH17">
            <v>1700000</v>
          </cell>
        </row>
        <row r="18">
          <cell r="AH18">
            <v>200000</v>
          </cell>
        </row>
        <row r="19">
          <cell r="AH19">
            <v>3620000</v>
          </cell>
        </row>
        <row r="20">
          <cell r="AH20">
            <v>350000</v>
          </cell>
        </row>
        <row r="21">
          <cell r="AH21">
            <v>5000</v>
          </cell>
        </row>
        <row r="28">
          <cell r="AH28">
            <v>850000</v>
          </cell>
        </row>
        <row r="29">
          <cell r="AH29">
            <v>250000</v>
          </cell>
        </row>
        <row r="30">
          <cell r="AH30">
            <v>65000</v>
          </cell>
        </row>
        <row r="31">
          <cell r="AH31">
            <v>65000</v>
          </cell>
        </row>
        <row r="38">
          <cell r="AH38">
            <v>100000</v>
          </cell>
        </row>
        <row r="39">
          <cell r="AH39">
            <v>60000</v>
          </cell>
        </row>
        <row r="44">
          <cell r="AH44">
            <v>100000</v>
          </cell>
        </row>
        <row r="56">
          <cell r="AH56">
            <v>1149000</v>
          </cell>
        </row>
      </sheetData>
      <sheetData sheetId="5">
        <row r="19">
          <cell r="F19">
            <v>345982</v>
          </cell>
        </row>
        <row r="20">
          <cell r="F20">
            <v>4764000</v>
          </cell>
        </row>
        <row r="22">
          <cell r="F22">
            <v>-1149000</v>
          </cell>
        </row>
        <row r="24">
          <cell r="C24">
            <v>-270000</v>
          </cell>
        </row>
        <row r="29">
          <cell r="F29">
            <v>65000</v>
          </cell>
        </row>
        <row r="40">
          <cell r="B40">
            <v>70000</v>
          </cell>
          <cell r="C40">
            <v>210580</v>
          </cell>
          <cell r="E40">
            <v>228990</v>
          </cell>
          <cell r="H40">
            <v>625000</v>
          </cell>
          <cell r="I40">
            <v>60000.333333333328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60A2-9FE2-4207-8A2F-47E718B915E4}">
  <dimension ref="A1:F24"/>
  <sheetViews>
    <sheetView tabSelected="1" workbookViewId="0">
      <selection activeCell="I3" sqref="I3"/>
    </sheetView>
  </sheetViews>
  <sheetFormatPr defaultRowHeight="15" x14ac:dyDescent="0.25"/>
  <cols>
    <col min="1" max="1" width="34.5703125" customWidth="1"/>
    <col min="2" max="6" width="18.5703125" customWidth="1"/>
  </cols>
  <sheetData>
    <row r="1" spans="1:6" s="195" customFormat="1" ht="52.5" customHeight="1" x14ac:dyDescent="0.35">
      <c r="A1" s="196" t="s">
        <v>316</v>
      </c>
      <c r="B1" s="196"/>
      <c r="C1" s="196"/>
      <c r="D1" s="196"/>
      <c r="E1" s="196"/>
      <c r="F1" s="197"/>
    </row>
    <row r="2" spans="1:6" ht="22.5" customHeight="1" x14ac:dyDescent="0.25">
      <c r="A2" s="1"/>
      <c r="B2" s="1"/>
      <c r="C2" s="1"/>
      <c r="D2" s="1"/>
      <c r="E2" s="1"/>
      <c r="F2" s="1"/>
    </row>
    <row r="3" spans="1:6" ht="26.1" customHeight="1" x14ac:dyDescent="0.25">
      <c r="A3" s="2" t="s">
        <v>1</v>
      </c>
      <c r="B3" s="157">
        <v>2024</v>
      </c>
      <c r="C3" s="157">
        <v>2025</v>
      </c>
      <c r="D3" s="157">
        <v>2026</v>
      </c>
      <c r="E3" s="157">
        <v>2027</v>
      </c>
      <c r="F3" s="157">
        <v>2028</v>
      </c>
    </row>
    <row r="4" spans="1:6" x14ac:dyDescent="0.25">
      <c r="A4" s="4" t="s">
        <v>309</v>
      </c>
      <c r="B4" s="5">
        <v>12000000</v>
      </c>
      <c r="C4" s="5">
        <v>12000000</v>
      </c>
      <c r="D4" s="5">
        <v>12000000</v>
      </c>
      <c r="E4" s="5">
        <v>12000000</v>
      </c>
      <c r="F4" s="5">
        <v>12000000</v>
      </c>
    </row>
    <row r="5" spans="1:6" x14ac:dyDescent="0.25">
      <c r="A5" s="4" t="s">
        <v>310</v>
      </c>
      <c r="B5" s="5">
        <v>1000000</v>
      </c>
      <c r="C5" s="5">
        <v>500000</v>
      </c>
      <c r="D5" s="5">
        <v>1000000</v>
      </c>
      <c r="E5" s="5">
        <v>1000000</v>
      </c>
      <c r="F5" s="5">
        <v>1000000</v>
      </c>
    </row>
    <row r="6" spans="1:6" x14ac:dyDescent="0.25">
      <c r="A6" s="4" t="s">
        <v>311</v>
      </c>
      <c r="B6" s="5">
        <v>0</v>
      </c>
      <c r="C6" s="5">
        <v>0</v>
      </c>
      <c r="D6" s="5">
        <f>'Prijmy 2016'!N30</f>
        <v>0</v>
      </c>
      <c r="E6" s="5">
        <v>0</v>
      </c>
      <c r="F6" s="5">
        <v>0</v>
      </c>
    </row>
    <row r="7" spans="1:6" x14ac:dyDescent="0.25">
      <c r="A7" s="4"/>
      <c r="B7" s="5"/>
      <c r="C7" s="5"/>
      <c r="D7" s="5"/>
      <c r="E7" s="5"/>
      <c r="F7" s="5"/>
    </row>
    <row r="8" spans="1:6" x14ac:dyDescent="0.25">
      <c r="A8" s="4" t="s">
        <v>315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4"/>
      <c r="B9" s="5"/>
      <c r="C9" s="160"/>
      <c r="D9" s="5"/>
      <c r="E9" s="5"/>
      <c r="F9" s="5"/>
    </row>
    <row r="10" spans="1:6" s="192" customFormat="1" ht="29.1" customHeight="1" x14ac:dyDescent="0.25">
      <c r="A10" s="8" t="s">
        <v>10</v>
      </c>
      <c r="B10" s="193">
        <f>SUM(B4:B9)</f>
        <v>13000000</v>
      </c>
      <c r="C10" s="194">
        <f t="shared" ref="C10:E10" si="0">SUM(C4:C9)</f>
        <v>12500000</v>
      </c>
      <c r="D10" s="193">
        <f t="shared" si="0"/>
        <v>13000000</v>
      </c>
      <c r="E10" s="193">
        <f t="shared" si="0"/>
        <v>13000000</v>
      </c>
      <c r="F10" s="193">
        <v>11000000</v>
      </c>
    </row>
    <row r="11" spans="1:6" x14ac:dyDescent="0.25">
      <c r="A11" s="4"/>
      <c r="B11" s="4"/>
      <c r="C11" s="160"/>
      <c r="D11" s="5"/>
      <c r="E11" s="5"/>
      <c r="F11" s="5"/>
    </row>
    <row r="12" spans="1:6" x14ac:dyDescent="0.25">
      <c r="A12" s="4"/>
      <c r="B12" s="4"/>
      <c r="C12" s="160"/>
      <c r="D12" s="5"/>
      <c r="E12" s="5"/>
      <c r="F12" s="5"/>
    </row>
    <row r="13" spans="1:6" x14ac:dyDescent="0.25">
      <c r="A13" s="4" t="s">
        <v>312</v>
      </c>
      <c r="B13" s="5">
        <v>12500000</v>
      </c>
      <c r="C13" s="5">
        <v>12000000</v>
      </c>
      <c r="D13" s="5">
        <v>10000000</v>
      </c>
      <c r="E13" s="5">
        <v>10000000</v>
      </c>
      <c r="F13" s="5">
        <v>10000000</v>
      </c>
    </row>
    <row r="14" spans="1:6" x14ac:dyDescent="0.25">
      <c r="A14" s="4" t="s">
        <v>313</v>
      </c>
      <c r="B14" s="5">
        <v>500000</v>
      </c>
      <c r="C14" s="5">
        <v>500000</v>
      </c>
      <c r="D14" s="5">
        <v>3000000</v>
      </c>
      <c r="E14" s="5">
        <v>3000000</v>
      </c>
      <c r="F14" s="5">
        <v>3000000</v>
      </c>
    </row>
    <row r="15" spans="1:6" x14ac:dyDescent="0.25">
      <c r="A15" s="4"/>
      <c r="B15" s="5"/>
      <c r="C15" s="5"/>
      <c r="D15" s="5"/>
      <c r="E15" s="5"/>
      <c r="F15" s="5"/>
    </row>
    <row r="16" spans="1:6" s="192" customFormat="1" ht="29.1" customHeight="1" x14ac:dyDescent="0.25">
      <c r="A16" s="8" t="s">
        <v>13</v>
      </c>
      <c r="B16" s="193">
        <f>SUM(B13:B15)</f>
        <v>13000000</v>
      </c>
      <c r="C16" s="193">
        <f t="shared" ref="C16:E16" si="1">SUM(C13:C15)</f>
        <v>12500000</v>
      </c>
      <c r="D16" s="193">
        <f t="shared" si="1"/>
        <v>13000000</v>
      </c>
      <c r="E16" s="193">
        <f t="shared" si="1"/>
        <v>13000000</v>
      </c>
      <c r="F16" s="193">
        <v>11000000</v>
      </c>
    </row>
    <row r="17" spans="1:6" x14ac:dyDescent="0.25">
      <c r="A17" s="4"/>
      <c r="B17" s="4"/>
      <c r="C17" s="5"/>
      <c r="D17" s="5"/>
      <c r="E17" s="5"/>
      <c r="F17" s="5"/>
    </row>
    <row r="18" spans="1:6" x14ac:dyDescent="0.25">
      <c r="A18" s="4" t="s">
        <v>14</v>
      </c>
      <c r="B18" s="5">
        <f>B10-B16</f>
        <v>0</v>
      </c>
      <c r="C18" s="5">
        <f t="shared" ref="C18" si="2">C10-C16</f>
        <v>0</v>
      </c>
      <c r="D18" s="5">
        <f>D10-D16</f>
        <v>0</v>
      </c>
      <c r="E18" s="5">
        <f>E10-E16</f>
        <v>0</v>
      </c>
      <c r="F18" s="5">
        <v>0</v>
      </c>
    </row>
    <row r="19" spans="1:6" x14ac:dyDescent="0.25">
      <c r="A19" s="4"/>
      <c r="B19" s="4"/>
      <c r="C19" s="5"/>
      <c r="D19" s="5"/>
      <c r="E19" s="5"/>
      <c r="F19" s="5"/>
    </row>
    <row r="20" spans="1:6" ht="30.6" customHeight="1" x14ac:dyDescent="0.25">
      <c r="A20" s="8" t="s">
        <v>15</v>
      </c>
      <c r="B20" s="193">
        <v>0</v>
      </c>
      <c r="C20" s="193">
        <v>0</v>
      </c>
      <c r="D20" s="193">
        <v>0</v>
      </c>
      <c r="E20" s="193">
        <v>0</v>
      </c>
      <c r="F20" s="193">
        <v>0</v>
      </c>
    </row>
    <row r="21" spans="1:6" x14ac:dyDescent="0.25">
      <c r="A21" s="4"/>
      <c r="B21" s="5"/>
      <c r="C21" s="5"/>
      <c r="D21" s="5"/>
      <c r="E21" s="5"/>
      <c r="F21" s="5"/>
    </row>
    <row r="22" spans="1:6" x14ac:dyDescent="0.25">
      <c r="A22" s="4" t="s">
        <v>16</v>
      </c>
      <c r="B22" s="5"/>
      <c r="C22" s="5"/>
      <c r="D22" s="5"/>
      <c r="E22" s="5"/>
      <c r="F22" s="5"/>
    </row>
    <row r="23" spans="1:6" x14ac:dyDescent="0.25">
      <c r="A23" s="4" t="s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4" t="s">
        <v>18</v>
      </c>
      <c r="B24" s="3"/>
      <c r="C24" s="3"/>
      <c r="D24" s="3"/>
      <c r="E24" s="3"/>
      <c r="F24" s="3"/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1"/>
  <sheetViews>
    <sheetView topLeftCell="G33" zoomScaleNormal="100" workbookViewId="0">
      <selection activeCell="L51" sqref="L51"/>
    </sheetView>
  </sheetViews>
  <sheetFormatPr defaultRowHeight="12.75" x14ac:dyDescent="0.2"/>
  <cols>
    <col min="1" max="1" width="0" style="13" hidden="1" customWidth="1"/>
    <col min="2" max="2" width="63.28515625" style="13" hidden="1" customWidth="1"/>
    <col min="3" max="3" width="21.85546875" style="13" hidden="1" customWidth="1"/>
    <col min="4" max="4" width="17" style="13" hidden="1" customWidth="1"/>
    <col min="5" max="5" width="21.42578125" style="13" hidden="1" customWidth="1"/>
    <col min="6" max="6" width="9.140625" style="11"/>
    <col min="7" max="7" width="46.85546875" style="11" customWidth="1"/>
    <col min="8" max="8" width="5.5703125" style="12" customWidth="1"/>
    <col min="9" max="9" width="1" style="11" customWidth="1"/>
    <col min="10" max="11" width="21.42578125" style="11" customWidth="1"/>
    <col min="12" max="12" width="16.85546875" style="11" customWidth="1"/>
    <col min="13" max="13" width="19.28515625" style="11" customWidth="1"/>
    <col min="14" max="257" width="9.140625" style="11"/>
    <col min="258" max="258" width="63.28515625" style="11" customWidth="1"/>
    <col min="259" max="259" width="21.85546875" style="11" customWidth="1"/>
    <col min="260" max="260" width="17" style="11" customWidth="1"/>
    <col min="261" max="261" width="21.42578125" style="11" customWidth="1"/>
    <col min="262" max="262" width="9.140625" style="11"/>
    <col min="263" max="263" width="14.7109375" style="11" customWidth="1"/>
    <col min="264" max="264" width="71" style="11" customWidth="1"/>
    <col min="265" max="265" width="20.7109375" style="11" customWidth="1"/>
    <col min="266" max="513" width="9.140625" style="11"/>
    <col min="514" max="514" width="63.28515625" style="11" customWidth="1"/>
    <col min="515" max="515" width="21.85546875" style="11" customWidth="1"/>
    <col min="516" max="516" width="17" style="11" customWidth="1"/>
    <col min="517" max="517" width="21.42578125" style="11" customWidth="1"/>
    <col min="518" max="518" width="9.140625" style="11"/>
    <col min="519" max="519" width="14.7109375" style="11" customWidth="1"/>
    <col min="520" max="520" width="71" style="11" customWidth="1"/>
    <col min="521" max="521" width="20.7109375" style="11" customWidth="1"/>
    <col min="522" max="769" width="9.140625" style="11"/>
    <col min="770" max="770" width="63.28515625" style="11" customWidth="1"/>
    <col min="771" max="771" width="21.85546875" style="11" customWidth="1"/>
    <col min="772" max="772" width="17" style="11" customWidth="1"/>
    <col min="773" max="773" width="21.42578125" style="11" customWidth="1"/>
    <col min="774" max="774" width="9.140625" style="11"/>
    <col min="775" max="775" width="14.7109375" style="11" customWidth="1"/>
    <col min="776" max="776" width="71" style="11" customWidth="1"/>
    <col min="777" max="777" width="20.7109375" style="11" customWidth="1"/>
    <col min="778" max="1025" width="9.140625" style="11"/>
    <col min="1026" max="1026" width="63.28515625" style="11" customWidth="1"/>
    <col min="1027" max="1027" width="21.85546875" style="11" customWidth="1"/>
    <col min="1028" max="1028" width="17" style="11" customWidth="1"/>
    <col min="1029" max="1029" width="21.42578125" style="11" customWidth="1"/>
    <col min="1030" max="1030" width="9.140625" style="11"/>
    <col min="1031" max="1031" width="14.7109375" style="11" customWidth="1"/>
    <col min="1032" max="1032" width="71" style="11" customWidth="1"/>
    <col min="1033" max="1033" width="20.7109375" style="11" customWidth="1"/>
    <col min="1034" max="1281" width="9.140625" style="11"/>
    <col min="1282" max="1282" width="63.28515625" style="11" customWidth="1"/>
    <col min="1283" max="1283" width="21.85546875" style="11" customWidth="1"/>
    <col min="1284" max="1284" width="17" style="11" customWidth="1"/>
    <col min="1285" max="1285" width="21.42578125" style="11" customWidth="1"/>
    <col min="1286" max="1286" width="9.140625" style="11"/>
    <col min="1287" max="1287" width="14.7109375" style="11" customWidth="1"/>
    <col min="1288" max="1288" width="71" style="11" customWidth="1"/>
    <col min="1289" max="1289" width="20.7109375" style="11" customWidth="1"/>
    <col min="1290" max="1537" width="9.140625" style="11"/>
    <col min="1538" max="1538" width="63.28515625" style="11" customWidth="1"/>
    <col min="1539" max="1539" width="21.85546875" style="11" customWidth="1"/>
    <col min="1540" max="1540" width="17" style="11" customWidth="1"/>
    <col min="1541" max="1541" width="21.42578125" style="11" customWidth="1"/>
    <col min="1542" max="1542" width="9.140625" style="11"/>
    <col min="1543" max="1543" width="14.7109375" style="11" customWidth="1"/>
    <col min="1544" max="1544" width="71" style="11" customWidth="1"/>
    <col min="1545" max="1545" width="20.7109375" style="11" customWidth="1"/>
    <col min="1546" max="1793" width="9.140625" style="11"/>
    <col min="1794" max="1794" width="63.28515625" style="11" customWidth="1"/>
    <col min="1795" max="1795" width="21.85546875" style="11" customWidth="1"/>
    <col min="1796" max="1796" width="17" style="11" customWidth="1"/>
    <col min="1797" max="1797" width="21.42578125" style="11" customWidth="1"/>
    <col min="1798" max="1798" width="9.140625" style="11"/>
    <col min="1799" max="1799" width="14.7109375" style="11" customWidth="1"/>
    <col min="1800" max="1800" width="71" style="11" customWidth="1"/>
    <col min="1801" max="1801" width="20.7109375" style="11" customWidth="1"/>
    <col min="1802" max="2049" width="9.140625" style="11"/>
    <col min="2050" max="2050" width="63.28515625" style="11" customWidth="1"/>
    <col min="2051" max="2051" width="21.85546875" style="11" customWidth="1"/>
    <col min="2052" max="2052" width="17" style="11" customWidth="1"/>
    <col min="2053" max="2053" width="21.42578125" style="11" customWidth="1"/>
    <col min="2054" max="2054" width="9.140625" style="11"/>
    <col min="2055" max="2055" width="14.7109375" style="11" customWidth="1"/>
    <col min="2056" max="2056" width="71" style="11" customWidth="1"/>
    <col min="2057" max="2057" width="20.7109375" style="11" customWidth="1"/>
    <col min="2058" max="2305" width="9.140625" style="11"/>
    <col min="2306" max="2306" width="63.28515625" style="11" customWidth="1"/>
    <col min="2307" max="2307" width="21.85546875" style="11" customWidth="1"/>
    <col min="2308" max="2308" width="17" style="11" customWidth="1"/>
    <col min="2309" max="2309" width="21.42578125" style="11" customWidth="1"/>
    <col min="2310" max="2310" width="9.140625" style="11"/>
    <col min="2311" max="2311" width="14.7109375" style="11" customWidth="1"/>
    <col min="2312" max="2312" width="71" style="11" customWidth="1"/>
    <col min="2313" max="2313" width="20.7109375" style="11" customWidth="1"/>
    <col min="2314" max="2561" width="9.140625" style="11"/>
    <col min="2562" max="2562" width="63.28515625" style="11" customWidth="1"/>
    <col min="2563" max="2563" width="21.85546875" style="11" customWidth="1"/>
    <col min="2564" max="2564" width="17" style="11" customWidth="1"/>
    <col min="2565" max="2565" width="21.42578125" style="11" customWidth="1"/>
    <col min="2566" max="2566" width="9.140625" style="11"/>
    <col min="2567" max="2567" width="14.7109375" style="11" customWidth="1"/>
    <col min="2568" max="2568" width="71" style="11" customWidth="1"/>
    <col min="2569" max="2569" width="20.7109375" style="11" customWidth="1"/>
    <col min="2570" max="2817" width="9.140625" style="11"/>
    <col min="2818" max="2818" width="63.28515625" style="11" customWidth="1"/>
    <col min="2819" max="2819" width="21.85546875" style="11" customWidth="1"/>
    <col min="2820" max="2820" width="17" style="11" customWidth="1"/>
    <col min="2821" max="2821" width="21.42578125" style="11" customWidth="1"/>
    <col min="2822" max="2822" width="9.140625" style="11"/>
    <col min="2823" max="2823" width="14.7109375" style="11" customWidth="1"/>
    <col min="2824" max="2824" width="71" style="11" customWidth="1"/>
    <col min="2825" max="2825" width="20.7109375" style="11" customWidth="1"/>
    <col min="2826" max="3073" width="9.140625" style="11"/>
    <col min="3074" max="3074" width="63.28515625" style="11" customWidth="1"/>
    <col min="3075" max="3075" width="21.85546875" style="11" customWidth="1"/>
    <col min="3076" max="3076" width="17" style="11" customWidth="1"/>
    <col min="3077" max="3077" width="21.42578125" style="11" customWidth="1"/>
    <col min="3078" max="3078" width="9.140625" style="11"/>
    <col min="3079" max="3079" width="14.7109375" style="11" customWidth="1"/>
    <col min="3080" max="3080" width="71" style="11" customWidth="1"/>
    <col min="3081" max="3081" width="20.7109375" style="11" customWidth="1"/>
    <col min="3082" max="3329" width="9.140625" style="11"/>
    <col min="3330" max="3330" width="63.28515625" style="11" customWidth="1"/>
    <col min="3331" max="3331" width="21.85546875" style="11" customWidth="1"/>
    <col min="3332" max="3332" width="17" style="11" customWidth="1"/>
    <col min="3333" max="3333" width="21.42578125" style="11" customWidth="1"/>
    <col min="3334" max="3334" width="9.140625" style="11"/>
    <col min="3335" max="3335" width="14.7109375" style="11" customWidth="1"/>
    <col min="3336" max="3336" width="71" style="11" customWidth="1"/>
    <col min="3337" max="3337" width="20.7109375" style="11" customWidth="1"/>
    <col min="3338" max="3585" width="9.140625" style="11"/>
    <col min="3586" max="3586" width="63.28515625" style="11" customWidth="1"/>
    <col min="3587" max="3587" width="21.85546875" style="11" customWidth="1"/>
    <col min="3588" max="3588" width="17" style="11" customWidth="1"/>
    <col min="3589" max="3589" width="21.42578125" style="11" customWidth="1"/>
    <col min="3590" max="3590" width="9.140625" style="11"/>
    <col min="3591" max="3591" width="14.7109375" style="11" customWidth="1"/>
    <col min="3592" max="3592" width="71" style="11" customWidth="1"/>
    <col min="3593" max="3593" width="20.7109375" style="11" customWidth="1"/>
    <col min="3594" max="3841" width="9.140625" style="11"/>
    <col min="3842" max="3842" width="63.28515625" style="11" customWidth="1"/>
    <col min="3843" max="3843" width="21.85546875" style="11" customWidth="1"/>
    <col min="3844" max="3844" width="17" style="11" customWidth="1"/>
    <col min="3845" max="3845" width="21.42578125" style="11" customWidth="1"/>
    <col min="3846" max="3846" width="9.140625" style="11"/>
    <col min="3847" max="3847" width="14.7109375" style="11" customWidth="1"/>
    <col min="3848" max="3848" width="71" style="11" customWidth="1"/>
    <col min="3849" max="3849" width="20.7109375" style="11" customWidth="1"/>
    <col min="3850" max="4097" width="9.140625" style="11"/>
    <col min="4098" max="4098" width="63.28515625" style="11" customWidth="1"/>
    <col min="4099" max="4099" width="21.85546875" style="11" customWidth="1"/>
    <col min="4100" max="4100" width="17" style="11" customWidth="1"/>
    <col min="4101" max="4101" width="21.42578125" style="11" customWidth="1"/>
    <col min="4102" max="4102" width="9.140625" style="11"/>
    <col min="4103" max="4103" width="14.7109375" style="11" customWidth="1"/>
    <col min="4104" max="4104" width="71" style="11" customWidth="1"/>
    <col min="4105" max="4105" width="20.7109375" style="11" customWidth="1"/>
    <col min="4106" max="4353" width="9.140625" style="11"/>
    <col min="4354" max="4354" width="63.28515625" style="11" customWidth="1"/>
    <col min="4355" max="4355" width="21.85546875" style="11" customWidth="1"/>
    <col min="4356" max="4356" width="17" style="11" customWidth="1"/>
    <col min="4357" max="4357" width="21.42578125" style="11" customWidth="1"/>
    <col min="4358" max="4358" width="9.140625" style="11"/>
    <col min="4359" max="4359" width="14.7109375" style="11" customWidth="1"/>
    <col min="4360" max="4360" width="71" style="11" customWidth="1"/>
    <col min="4361" max="4361" width="20.7109375" style="11" customWidth="1"/>
    <col min="4362" max="4609" width="9.140625" style="11"/>
    <col min="4610" max="4610" width="63.28515625" style="11" customWidth="1"/>
    <col min="4611" max="4611" width="21.85546875" style="11" customWidth="1"/>
    <col min="4612" max="4612" width="17" style="11" customWidth="1"/>
    <col min="4613" max="4613" width="21.42578125" style="11" customWidth="1"/>
    <col min="4614" max="4614" width="9.140625" style="11"/>
    <col min="4615" max="4615" width="14.7109375" style="11" customWidth="1"/>
    <col min="4616" max="4616" width="71" style="11" customWidth="1"/>
    <col min="4617" max="4617" width="20.7109375" style="11" customWidth="1"/>
    <col min="4618" max="4865" width="9.140625" style="11"/>
    <col min="4866" max="4866" width="63.28515625" style="11" customWidth="1"/>
    <col min="4867" max="4867" width="21.85546875" style="11" customWidth="1"/>
    <col min="4868" max="4868" width="17" style="11" customWidth="1"/>
    <col min="4869" max="4869" width="21.42578125" style="11" customWidth="1"/>
    <col min="4870" max="4870" width="9.140625" style="11"/>
    <col min="4871" max="4871" width="14.7109375" style="11" customWidth="1"/>
    <col min="4872" max="4872" width="71" style="11" customWidth="1"/>
    <col min="4873" max="4873" width="20.7109375" style="11" customWidth="1"/>
    <col min="4874" max="5121" width="9.140625" style="11"/>
    <col min="5122" max="5122" width="63.28515625" style="11" customWidth="1"/>
    <col min="5123" max="5123" width="21.85546875" style="11" customWidth="1"/>
    <col min="5124" max="5124" width="17" style="11" customWidth="1"/>
    <col min="5125" max="5125" width="21.42578125" style="11" customWidth="1"/>
    <col min="5126" max="5126" width="9.140625" style="11"/>
    <col min="5127" max="5127" width="14.7109375" style="11" customWidth="1"/>
    <col min="5128" max="5128" width="71" style="11" customWidth="1"/>
    <col min="5129" max="5129" width="20.7109375" style="11" customWidth="1"/>
    <col min="5130" max="5377" width="9.140625" style="11"/>
    <col min="5378" max="5378" width="63.28515625" style="11" customWidth="1"/>
    <col min="5379" max="5379" width="21.85546875" style="11" customWidth="1"/>
    <col min="5380" max="5380" width="17" style="11" customWidth="1"/>
    <col min="5381" max="5381" width="21.42578125" style="11" customWidth="1"/>
    <col min="5382" max="5382" width="9.140625" style="11"/>
    <col min="5383" max="5383" width="14.7109375" style="11" customWidth="1"/>
    <col min="5384" max="5384" width="71" style="11" customWidth="1"/>
    <col min="5385" max="5385" width="20.7109375" style="11" customWidth="1"/>
    <col min="5386" max="5633" width="9.140625" style="11"/>
    <col min="5634" max="5634" width="63.28515625" style="11" customWidth="1"/>
    <col min="5635" max="5635" width="21.85546875" style="11" customWidth="1"/>
    <col min="5636" max="5636" width="17" style="11" customWidth="1"/>
    <col min="5637" max="5637" width="21.42578125" style="11" customWidth="1"/>
    <col min="5638" max="5638" width="9.140625" style="11"/>
    <col min="5639" max="5639" width="14.7109375" style="11" customWidth="1"/>
    <col min="5640" max="5640" width="71" style="11" customWidth="1"/>
    <col min="5641" max="5641" width="20.7109375" style="11" customWidth="1"/>
    <col min="5642" max="5889" width="9.140625" style="11"/>
    <col min="5890" max="5890" width="63.28515625" style="11" customWidth="1"/>
    <col min="5891" max="5891" width="21.85546875" style="11" customWidth="1"/>
    <col min="5892" max="5892" width="17" style="11" customWidth="1"/>
    <col min="5893" max="5893" width="21.42578125" style="11" customWidth="1"/>
    <col min="5894" max="5894" width="9.140625" style="11"/>
    <col min="5895" max="5895" width="14.7109375" style="11" customWidth="1"/>
    <col min="5896" max="5896" width="71" style="11" customWidth="1"/>
    <col min="5897" max="5897" width="20.7109375" style="11" customWidth="1"/>
    <col min="5898" max="6145" width="9.140625" style="11"/>
    <col min="6146" max="6146" width="63.28515625" style="11" customWidth="1"/>
    <col min="6147" max="6147" width="21.85546875" style="11" customWidth="1"/>
    <col min="6148" max="6148" width="17" style="11" customWidth="1"/>
    <col min="6149" max="6149" width="21.42578125" style="11" customWidth="1"/>
    <col min="6150" max="6150" width="9.140625" style="11"/>
    <col min="6151" max="6151" width="14.7109375" style="11" customWidth="1"/>
    <col min="6152" max="6152" width="71" style="11" customWidth="1"/>
    <col min="6153" max="6153" width="20.7109375" style="11" customWidth="1"/>
    <col min="6154" max="6401" width="9.140625" style="11"/>
    <col min="6402" max="6402" width="63.28515625" style="11" customWidth="1"/>
    <col min="6403" max="6403" width="21.85546875" style="11" customWidth="1"/>
    <col min="6404" max="6404" width="17" style="11" customWidth="1"/>
    <col min="6405" max="6405" width="21.42578125" style="11" customWidth="1"/>
    <col min="6406" max="6406" width="9.140625" style="11"/>
    <col min="6407" max="6407" width="14.7109375" style="11" customWidth="1"/>
    <col min="6408" max="6408" width="71" style="11" customWidth="1"/>
    <col min="6409" max="6409" width="20.7109375" style="11" customWidth="1"/>
    <col min="6410" max="6657" width="9.140625" style="11"/>
    <col min="6658" max="6658" width="63.28515625" style="11" customWidth="1"/>
    <col min="6659" max="6659" width="21.85546875" style="11" customWidth="1"/>
    <col min="6660" max="6660" width="17" style="11" customWidth="1"/>
    <col min="6661" max="6661" width="21.42578125" style="11" customWidth="1"/>
    <col min="6662" max="6662" width="9.140625" style="11"/>
    <col min="6663" max="6663" width="14.7109375" style="11" customWidth="1"/>
    <col min="6664" max="6664" width="71" style="11" customWidth="1"/>
    <col min="6665" max="6665" width="20.7109375" style="11" customWidth="1"/>
    <col min="6666" max="6913" width="9.140625" style="11"/>
    <col min="6914" max="6914" width="63.28515625" style="11" customWidth="1"/>
    <col min="6915" max="6915" width="21.85546875" style="11" customWidth="1"/>
    <col min="6916" max="6916" width="17" style="11" customWidth="1"/>
    <col min="6917" max="6917" width="21.42578125" style="11" customWidth="1"/>
    <col min="6918" max="6918" width="9.140625" style="11"/>
    <col min="6919" max="6919" width="14.7109375" style="11" customWidth="1"/>
    <col min="6920" max="6920" width="71" style="11" customWidth="1"/>
    <col min="6921" max="6921" width="20.7109375" style="11" customWidth="1"/>
    <col min="6922" max="7169" width="9.140625" style="11"/>
    <col min="7170" max="7170" width="63.28515625" style="11" customWidth="1"/>
    <col min="7171" max="7171" width="21.85546875" style="11" customWidth="1"/>
    <col min="7172" max="7172" width="17" style="11" customWidth="1"/>
    <col min="7173" max="7173" width="21.42578125" style="11" customWidth="1"/>
    <col min="7174" max="7174" width="9.140625" style="11"/>
    <col min="7175" max="7175" width="14.7109375" style="11" customWidth="1"/>
    <col min="7176" max="7176" width="71" style="11" customWidth="1"/>
    <col min="7177" max="7177" width="20.7109375" style="11" customWidth="1"/>
    <col min="7178" max="7425" width="9.140625" style="11"/>
    <col min="7426" max="7426" width="63.28515625" style="11" customWidth="1"/>
    <col min="7427" max="7427" width="21.85546875" style="11" customWidth="1"/>
    <col min="7428" max="7428" width="17" style="11" customWidth="1"/>
    <col min="7429" max="7429" width="21.42578125" style="11" customWidth="1"/>
    <col min="7430" max="7430" width="9.140625" style="11"/>
    <col min="7431" max="7431" width="14.7109375" style="11" customWidth="1"/>
    <col min="7432" max="7432" width="71" style="11" customWidth="1"/>
    <col min="7433" max="7433" width="20.7109375" style="11" customWidth="1"/>
    <col min="7434" max="7681" width="9.140625" style="11"/>
    <col min="7682" max="7682" width="63.28515625" style="11" customWidth="1"/>
    <col min="7683" max="7683" width="21.85546875" style="11" customWidth="1"/>
    <col min="7684" max="7684" width="17" style="11" customWidth="1"/>
    <col min="7685" max="7685" width="21.42578125" style="11" customWidth="1"/>
    <col min="7686" max="7686" width="9.140625" style="11"/>
    <col min="7687" max="7687" width="14.7109375" style="11" customWidth="1"/>
    <col min="7688" max="7688" width="71" style="11" customWidth="1"/>
    <col min="7689" max="7689" width="20.7109375" style="11" customWidth="1"/>
    <col min="7690" max="7937" width="9.140625" style="11"/>
    <col min="7938" max="7938" width="63.28515625" style="11" customWidth="1"/>
    <col min="7939" max="7939" width="21.85546875" style="11" customWidth="1"/>
    <col min="7940" max="7940" width="17" style="11" customWidth="1"/>
    <col min="7941" max="7941" width="21.42578125" style="11" customWidth="1"/>
    <col min="7942" max="7942" width="9.140625" style="11"/>
    <col min="7943" max="7943" width="14.7109375" style="11" customWidth="1"/>
    <col min="7944" max="7944" width="71" style="11" customWidth="1"/>
    <col min="7945" max="7945" width="20.7109375" style="11" customWidth="1"/>
    <col min="7946" max="8193" width="9.140625" style="11"/>
    <col min="8194" max="8194" width="63.28515625" style="11" customWidth="1"/>
    <col min="8195" max="8195" width="21.85546875" style="11" customWidth="1"/>
    <col min="8196" max="8196" width="17" style="11" customWidth="1"/>
    <col min="8197" max="8197" width="21.42578125" style="11" customWidth="1"/>
    <col min="8198" max="8198" width="9.140625" style="11"/>
    <col min="8199" max="8199" width="14.7109375" style="11" customWidth="1"/>
    <col min="8200" max="8200" width="71" style="11" customWidth="1"/>
    <col min="8201" max="8201" width="20.7109375" style="11" customWidth="1"/>
    <col min="8202" max="8449" width="9.140625" style="11"/>
    <col min="8450" max="8450" width="63.28515625" style="11" customWidth="1"/>
    <col min="8451" max="8451" width="21.85546875" style="11" customWidth="1"/>
    <col min="8452" max="8452" width="17" style="11" customWidth="1"/>
    <col min="8453" max="8453" width="21.42578125" style="11" customWidth="1"/>
    <col min="8454" max="8454" width="9.140625" style="11"/>
    <col min="8455" max="8455" width="14.7109375" style="11" customWidth="1"/>
    <col min="8456" max="8456" width="71" style="11" customWidth="1"/>
    <col min="8457" max="8457" width="20.7109375" style="11" customWidth="1"/>
    <col min="8458" max="8705" width="9.140625" style="11"/>
    <col min="8706" max="8706" width="63.28515625" style="11" customWidth="1"/>
    <col min="8707" max="8707" width="21.85546875" style="11" customWidth="1"/>
    <col min="8708" max="8708" width="17" style="11" customWidth="1"/>
    <col min="8709" max="8709" width="21.42578125" style="11" customWidth="1"/>
    <col min="8710" max="8710" width="9.140625" style="11"/>
    <col min="8711" max="8711" width="14.7109375" style="11" customWidth="1"/>
    <col min="8712" max="8712" width="71" style="11" customWidth="1"/>
    <col min="8713" max="8713" width="20.7109375" style="11" customWidth="1"/>
    <col min="8714" max="8961" width="9.140625" style="11"/>
    <col min="8962" max="8962" width="63.28515625" style="11" customWidth="1"/>
    <col min="8963" max="8963" width="21.85546875" style="11" customWidth="1"/>
    <col min="8964" max="8964" width="17" style="11" customWidth="1"/>
    <col min="8965" max="8965" width="21.42578125" style="11" customWidth="1"/>
    <col min="8966" max="8966" width="9.140625" style="11"/>
    <col min="8967" max="8967" width="14.7109375" style="11" customWidth="1"/>
    <col min="8968" max="8968" width="71" style="11" customWidth="1"/>
    <col min="8969" max="8969" width="20.7109375" style="11" customWidth="1"/>
    <col min="8970" max="9217" width="9.140625" style="11"/>
    <col min="9218" max="9218" width="63.28515625" style="11" customWidth="1"/>
    <col min="9219" max="9219" width="21.85546875" style="11" customWidth="1"/>
    <col min="9220" max="9220" width="17" style="11" customWidth="1"/>
    <col min="9221" max="9221" width="21.42578125" style="11" customWidth="1"/>
    <col min="9222" max="9222" width="9.140625" style="11"/>
    <col min="9223" max="9223" width="14.7109375" style="11" customWidth="1"/>
    <col min="9224" max="9224" width="71" style="11" customWidth="1"/>
    <col min="9225" max="9225" width="20.7109375" style="11" customWidth="1"/>
    <col min="9226" max="9473" width="9.140625" style="11"/>
    <col min="9474" max="9474" width="63.28515625" style="11" customWidth="1"/>
    <col min="9475" max="9475" width="21.85546875" style="11" customWidth="1"/>
    <col min="9476" max="9476" width="17" style="11" customWidth="1"/>
    <col min="9477" max="9477" width="21.42578125" style="11" customWidth="1"/>
    <col min="9478" max="9478" width="9.140625" style="11"/>
    <col min="9479" max="9479" width="14.7109375" style="11" customWidth="1"/>
    <col min="9480" max="9480" width="71" style="11" customWidth="1"/>
    <col min="9481" max="9481" width="20.7109375" style="11" customWidth="1"/>
    <col min="9482" max="9729" width="9.140625" style="11"/>
    <col min="9730" max="9730" width="63.28515625" style="11" customWidth="1"/>
    <col min="9731" max="9731" width="21.85546875" style="11" customWidth="1"/>
    <col min="9732" max="9732" width="17" style="11" customWidth="1"/>
    <col min="9733" max="9733" width="21.42578125" style="11" customWidth="1"/>
    <col min="9734" max="9734" width="9.140625" style="11"/>
    <col min="9735" max="9735" width="14.7109375" style="11" customWidth="1"/>
    <col min="9736" max="9736" width="71" style="11" customWidth="1"/>
    <col min="9737" max="9737" width="20.7109375" style="11" customWidth="1"/>
    <col min="9738" max="9985" width="9.140625" style="11"/>
    <col min="9986" max="9986" width="63.28515625" style="11" customWidth="1"/>
    <col min="9987" max="9987" width="21.85546875" style="11" customWidth="1"/>
    <col min="9988" max="9988" width="17" style="11" customWidth="1"/>
    <col min="9989" max="9989" width="21.42578125" style="11" customWidth="1"/>
    <col min="9990" max="9990" width="9.140625" style="11"/>
    <col min="9991" max="9991" width="14.7109375" style="11" customWidth="1"/>
    <col min="9992" max="9992" width="71" style="11" customWidth="1"/>
    <col min="9993" max="9993" width="20.7109375" style="11" customWidth="1"/>
    <col min="9994" max="10241" width="9.140625" style="11"/>
    <col min="10242" max="10242" width="63.28515625" style="11" customWidth="1"/>
    <col min="10243" max="10243" width="21.85546875" style="11" customWidth="1"/>
    <col min="10244" max="10244" width="17" style="11" customWidth="1"/>
    <col min="10245" max="10245" width="21.42578125" style="11" customWidth="1"/>
    <col min="10246" max="10246" width="9.140625" style="11"/>
    <col min="10247" max="10247" width="14.7109375" style="11" customWidth="1"/>
    <col min="10248" max="10248" width="71" style="11" customWidth="1"/>
    <col min="10249" max="10249" width="20.7109375" style="11" customWidth="1"/>
    <col min="10250" max="10497" width="9.140625" style="11"/>
    <col min="10498" max="10498" width="63.28515625" style="11" customWidth="1"/>
    <col min="10499" max="10499" width="21.85546875" style="11" customWidth="1"/>
    <col min="10500" max="10500" width="17" style="11" customWidth="1"/>
    <col min="10501" max="10501" width="21.42578125" style="11" customWidth="1"/>
    <col min="10502" max="10502" width="9.140625" style="11"/>
    <col min="10503" max="10503" width="14.7109375" style="11" customWidth="1"/>
    <col min="10504" max="10504" width="71" style="11" customWidth="1"/>
    <col min="10505" max="10505" width="20.7109375" style="11" customWidth="1"/>
    <col min="10506" max="10753" width="9.140625" style="11"/>
    <col min="10754" max="10754" width="63.28515625" style="11" customWidth="1"/>
    <col min="10755" max="10755" width="21.85546875" style="11" customWidth="1"/>
    <col min="10756" max="10756" width="17" style="11" customWidth="1"/>
    <col min="10757" max="10757" width="21.42578125" style="11" customWidth="1"/>
    <col min="10758" max="10758" width="9.140625" style="11"/>
    <col min="10759" max="10759" width="14.7109375" style="11" customWidth="1"/>
    <col min="10760" max="10760" width="71" style="11" customWidth="1"/>
    <col min="10761" max="10761" width="20.7109375" style="11" customWidth="1"/>
    <col min="10762" max="11009" width="9.140625" style="11"/>
    <col min="11010" max="11010" width="63.28515625" style="11" customWidth="1"/>
    <col min="11011" max="11011" width="21.85546875" style="11" customWidth="1"/>
    <col min="11012" max="11012" width="17" style="11" customWidth="1"/>
    <col min="11013" max="11013" width="21.42578125" style="11" customWidth="1"/>
    <col min="11014" max="11014" width="9.140625" style="11"/>
    <col min="11015" max="11015" width="14.7109375" style="11" customWidth="1"/>
    <col min="11016" max="11016" width="71" style="11" customWidth="1"/>
    <col min="11017" max="11017" width="20.7109375" style="11" customWidth="1"/>
    <col min="11018" max="11265" width="9.140625" style="11"/>
    <col min="11266" max="11266" width="63.28515625" style="11" customWidth="1"/>
    <col min="11267" max="11267" width="21.85546875" style="11" customWidth="1"/>
    <col min="11268" max="11268" width="17" style="11" customWidth="1"/>
    <col min="11269" max="11269" width="21.42578125" style="11" customWidth="1"/>
    <col min="11270" max="11270" width="9.140625" style="11"/>
    <col min="11271" max="11271" width="14.7109375" style="11" customWidth="1"/>
    <col min="11272" max="11272" width="71" style="11" customWidth="1"/>
    <col min="11273" max="11273" width="20.7109375" style="11" customWidth="1"/>
    <col min="11274" max="11521" width="9.140625" style="11"/>
    <col min="11522" max="11522" width="63.28515625" style="11" customWidth="1"/>
    <col min="11523" max="11523" width="21.85546875" style="11" customWidth="1"/>
    <col min="11524" max="11524" width="17" style="11" customWidth="1"/>
    <col min="11525" max="11525" width="21.42578125" style="11" customWidth="1"/>
    <col min="11526" max="11526" width="9.140625" style="11"/>
    <col min="11527" max="11527" width="14.7109375" style="11" customWidth="1"/>
    <col min="11528" max="11528" width="71" style="11" customWidth="1"/>
    <col min="11529" max="11529" width="20.7109375" style="11" customWidth="1"/>
    <col min="11530" max="11777" width="9.140625" style="11"/>
    <col min="11778" max="11778" width="63.28515625" style="11" customWidth="1"/>
    <col min="11779" max="11779" width="21.85546875" style="11" customWidth="1"/>
    <col min="11780" max="11780" width="17" style="11" customWidth="1"/>
    <col min="11781" max="11781" width="21.42578125" style="11" customWidth="1"/>
    <col min="11782" max="11782" width="9.140625" style="11"/>
    <col min="11783" max="11783" width="14.7109375" style="11" customWidth="1"/>
    <col min="11784" max="11784" width="71" style="11" customWidth="1"/>
    <col min="11785" max="11785" width="20.7109375" style="11" customWidth="1"/>
    <col min="11786" max="12033" width="9.140625" style="11"/>
    <col min="12034" max="12034" width="63.28515625" style="11" customWidth="1"/>
    <col min="12035" max="12035" width="21.85546875" style="11" customWidth="1"/>
    <col min="12036" max="12036" width="17" style="11" customWidth="1"/>
    <col min="12037" max="12037" width="21.42578125" style="11" customWidth="1"/>
    <col min="12038" max="12038" width="9.140625" style="11"/>
    <col min="12039" max="12039" width="14.7109375" style="11" customWidth="1"/>
    <col min="12040" max="12040" width="71" style="11" customWidth="1"/>
    <col min="12041" max="12041" width="20.7109375" style="11" customWidth="1"/>
    <col min="12042" max="12289" width="9.140625" style="11"/>
    <col min="12290" max="12290" width="63.28515625" style="11" customWidth="1"/>
    <col min="12291" max="12291" width="21.85546875" style="11" customWidth="1"/>
    <col min="12292" max="12292" width="17" style="11" customWidth="1"/>
    <col min="12293" max="12293" width="21.42578125" style="11" customWidth="1"/>
    <col min="12294" max="12294" width="9.140625" style="11"/>
    <col min="12295" max="12295" width="14.7109375" style="11" customWidth="1"/>
    <col min="12296" max="12296" width="71" style="11" customWidth="1"/>
    <col min="12297" max="12297" width="20.7109375" style="11" customWidth="1"/>
    <col min="12298" max="12545" width="9.140625" style="11"/>
    <col min="12546" max="12546" width="63.28515625" style="11" customWidth="1"/>
    <col min="12547" max="12547" width="21.85546875" style="11" customWidth="1"/>
    <col min="12548" max="12548" width="17" style="11" customWidth="1"/>
    <col min="12549" max="12549" width="21.42578125" style="11" customWidth="1"/>
    <col min="12550" max="12550" width="9.140625" style="11"/>
    <col min="12551" max="12551" width="14.7109375" style="11" customWidth="1"/>
    <col min="12552" max="12552" width="71" style="11" customWidth="1"/>
    <col min="12553" max="12553" width="20.7109375" style="11" customWidth="1"/>
    <col min="12554" max="12801" width="9.140625" style="11"/>
    <col min="12802" max="12802" width="63.28515625" style="11" customWidth="1"/>
    <col min="12803" max="12803" width="21.85546875" style="11" customWidth="1"/>
    <col min="12804" max="12804" width="17" style="11" customWidth="1"/>
    <col min="12805" max="12805" width="21.42578125" style="11" customWidth="1"/>
    <col min="12806" max="12806" width="9.140625" style="11"/>
    <col min="12807" max="12807" width="14.7109375" style="11" customWidth="1"/>
    <col min="12808" max="12808" width="71" style="11" customWidth="1"/>
    <col min="12809" max="12809" width="20.7109375" style="11" customWidth="1"/>
    <col min="12810" max="13057" width="9.140625" style="11"/>
    <col min="13058" max="13058" width="63.28515625" style="11" customWidth="1"/>
    <col min="13059" max="13059" width="21.85546875" style="11" customWidth="1"/>
    <col min="13060" max="13060" width="17" style="11" customWidth="1"/>
    <col min="13061" max="13061" width="21.42578125" style="11" customWidth="1"/>
    <col min="13062" max="13062" width="9.140625" style="11"/>
    <col min="13063" max="13063" width="14.7109375" style="11" customWidth="1"/>
    <col min="13064" max="13064" width="71" style="11" customWidth="1"/>
    <col min="13065" max="13065" width="20.7109375" style="11" customWidth="1"/>
    <col min="13066" max="13313" width="9.140625" style="11"/>
    <col min="13314" max="13314" width="63.28515625" style="11" customWidth="1"/>
    <col min="13315" max="13315" width="21.85546875" style="11" customWidth="1"/>
    <col min="13316" max="13316" width="17" style="11" customWidth="1"/>
    <col min="13317" max="13317" width="21.42578125" style="11" customWidth="1"/>
    <col min="13318" max="13318" width="9.140625" style="11"/>
    <col min="13319" max="13319" width="14.7109375" style="11" customWidth="1"/>
    <col min="13320" max="13320" width="71" style="11" customWidth="1"/>
    <col min="13321" max="13321" width="20.7109375" style="11" customWidth="1"/>
    <col min="13322" max="13569" width="9.140625" style="11"/>
    <col min="13570" max="13570" width="63.28515625" style="11" customWidth="1"/>
    <col min="13571" max="13571" width="21.85546875" style="11" customWidth="1"/>
    <col min="13572" max="13572" width="17" style="11" customWidth="1"/>
    <col min="13573" max="13573" width="21.42578125" style="11" customWidth="1"/>
    <col min="13574" max="13574" width="9.140625" style="11"/>
    <col min="13575" max="13575" width="14.7109375" style="11" customWidth="1"/>
    <col min="13576" max="13576" width="71" style="11" customWidth="1"/>
    <col min="13577" max="13577" width="20.7109375" style="11" customWidth="1"/>
    <col min="13578" max="13825" width="9.140625" style="11"/>
    <col min="13826" max="13826" width="63.28515625" style="11" customWidth="1"/>
    <col min="13827" max="13827" width="21.85546875" style="11" customWidth="1"/>
    <col min="13828" max="13828" width="17" style="11" customWidth="1"/>
    <col min="13829" max="13829" width="21.42578125" style="11" customWidth="1"/>
    <col min="13830" max="13830" width="9.140625" style="11"/>
    <col min="13831" max="13831" width="14.7109375" style="11" customWidth="1"/>
    <col min="13832" max="13832" width="71" style="11" customWidth="1"/>
    <col min="13833" max="13833" width="20.7109375" style="11" customWidth="1"/>
    <col min="13834" max="14081" width="9.140625" style="11"/>
    <col min="14082" max="14082" width="63.28515625" style="11" customWidth="1"/>
    <col min="14083" max="14083" width="21.85546875" style="11" customWidth="1"/>
    <col min="14084" max="14084" width="17" style="11" customWidth="1"/>
    <col min="14085" max="14085" width="21.42578125" style="11" customWidth="1"/>
    <col min="14086" max="14086" width="9.140625" style="11"/>
    <col min="14087" max="14087" width="14.7109375" style="11" customWidth="1"/>
    <col min="14088" max="14088" width="71" style="11" customWidth="1"/>
    <col min="14089" max="14089" width="20.7109375" style="11" customWidth="1"/>
    <col min="14090" max="14337" width="9.140625" style="11"/>
    <col min="14338" max="14338" width="63.28515625" style="11" customWidth="1"/>
    <col min="14339" max="14339" width="21.85546875" style="11" customWidth="1"/>
    <col min="14340" max="14340" width="17" style="11" customWidth="1"/>
    <col min="14341" max="14341" width="21.42578125" style="11" customWidth="1"/>
    <col min="14342" max="14342" width="9.140625" style="11"/>
    <col min="14343" max="14343" width="14.7109375" style="11" customWidth="1"/>
    <col min="14344" max="14344" width="71" style="11" customWidth="1"/>
    <col min="14345" max="14345" width="20.7109375" style="11" customWidth="1"/>
    <col min="14346" max="14593" width="9.140625" style="11"/>
    <col min="14594" max="14594" width="63.28515625" style="11" customWidth="1"/>
    <col min="14595" max="14595" width="21.85546875" style="11" customWidth="1"/>
    <col min="14596" max="14596" width="17" style="11" customWidth="1"/>
    <col min="14597" max="14597" width="21.42578125" style="11" customWidth="1"/>
    <col min="14598" max="14598" width="9.140625" style="11"/>
    <col min="14599" max="14599" width="14.7109375" style="11" customWidth="1"/>
    <col min="14600" max="14600" width="71" style="11" customWidth="1"/>
    <col min="14601" max="14601" width="20.7109375" style="11" customWidth="1"/>
    <col min="14602" max="14849" width="9.140625" style="11"/>
    <col min="14850" max="14850" width="63.28515625" style="11" customWidth="1"/>
    <col min="14851" max="14851" width="21.85546875" style="11" customWidth="1"/>
    <col min="14852" max="14852" width="17" style="11" customWidth="1"/>
    <col min="14853" max="14853" width="21.42578125" style="11" customWidth="1"/>
    <col min="14854" max="14854" width="9.140625" style="11"/>
    <col min="14855" max="14855" width="14.7109375" style="11" customWidth="1"/>
    <col min="14856" max="14856" width="71" style="11" customWidth="1"/>
    <col min="14857" max="14857" width="20.7109375" style="11" customWidth="1"/>
    <col min="14858" max="15105" width="9.140625" style="11"/>
    <col min="15106" max="15106" width="63.28515625" style="11" customWidth="1"/>
    <col min="15107" max="15107" width="21.85546875" style="11" customWidth="1"/>
    <col min="15108" max="15108" width="17" style="11" customWidth="1"/>
    <col min="15109" max="15109" width="21.42578125" style="11" customWidth="1"/>
    <col min="15110" max="15110" width="9.140625" style="11"/>
    <col min="15111" max="15111" width="14.7109375" style="11" customWidth="1"/>
    <col min="15112" max="15112" width="71" style="11" customWidth="1"/>
    <col min="15113" max="15113" width="20.7109375" style="11" customWidth="1"/>
    <col min="15114" max="15361" width="9.140625" style="11"/>
    <col min="15362" max="15362" width="63.28515625" style="11" customWidth="1"/>
    <col min="15363" max="15363" width="21.85546875" style="11" customWidth="1"/>
    <col min="15364" max="15364" width="17" style="11" customWidth="1"/>
    <col min="15365" max="15365" width="21.42578125" style="11" customWidth="1"/>
    <col min="15366" max="15366" width="9.140625" style="11"/>
    <col min="15367" max="15367" width="14.7109375" style="11" customWidth="1"/>
    <col min="15368" max="15368" width="71" style="11" customWidth="1"/>
    <col min="15369" max="15369" width="20.7109375" style="11" customWidth="1"/>
    <col min="15370" max="15617" width="9.140625" style="11"/>
    <col min="15618" max="15618" width="63.28515625" style="11" customWidth="1"/>
    <col min="15619" max="15619" width="21.85546875" style="11" customWidth="1"/>
    <col min="15620" max="15620" width="17" style="11" customWidth="1"/>
    <col min="15621" max="15621" width="21.42578125" style="11" customWidth="1"/>
    <col min="15622" max="15622" width="9.140625" style="11"/>
    <col min="15623" max="15623" width="14.7109375" style="11" customWidth="1"/>
    <col min="15624" max="15624" width="71" style="11" customWidth="1"/>
    <col min="15625" max="15625" width="20.7109375" style="11" customWidth="1"/>
    <col min="15626" max="15873" width="9.140625" style="11"/>
    <col min="15874" max="15874" width="63.28515625" style="11" customWidth="1"/>
    <col min="15875" max="15875" width="21.85546875" style="11" customWidth="1"/>
    <col min="15876" max="15876" width="17" style="11" customWidth="1"/>
    <col min="15877" max="15877" width="21.42578125" style="11" customWidth="1"/>
    <col min="15878" max="15878" width="9.140625" style="11"/>
    <col min="15879" max="15879" width="14.7109375" style="11" customWidth="1"/>
    <col min="15880" max="15880" width="71" style="11" customWidth="1"/>
    <col min="15881" max="15881" width="20.7109375" style="11" customWidth="1"/>
    <col min="15882" max="16129" width="9.140625" style="11"/>
    <col min="16130" max="16130" width="63.28515625" style="11" customWidth="1"/>
    <col min="16131" max="16131" width="21.85546875" style="11" customWidth="1"/>
    <col min="16132" max="16132" width="17" style="11" customWidth="1"/>
    <col min="16133" max="16133" width="21.42578125" style="11" customWidth="1"/>
    <col min="16134" max="16134" width="9.140625" style="11"/>
    <col min="16135" max="16135" width="14.7109375" style="11" customWidth="1"/>
    <col min="16136" max="16136" width="71" style="11" customWidth="1"/>
    <col min="16137" max="16137" width="20.7109375" style="11" customWidth="1"/>
    <col min="16138" max="16384" width="9.140625" style="11"/>
  </cols>
  <sheetData>
    <row r="1" spans="2:14" s="11" customFormat="1" x14ac:dyDescent="0.2">
      <c r="B1" s="13"/>
      <c r="C1" s="13"/>
      <c r="D1" s="13"/>
      <c r="E1" s="13"/>
      <c r="H1" s="12"/>
      <c r="K1" s="21"/>
    </row>
    <row r="2" spans="2:14" s="11" customFormat="1" ht="23.25" x14ac:dyDescent="0.35">
      <c r="B2" s="37" t="s">
        <v>116</v>
      </c>
      <c r="C2" s="36"/>
      <c r="D2" s="36"/>
      <c r="E2" s="13"/>
      <c r="G2" s="35" t="s">
        <v>115</v>
      </c>
      <c r="H2" s="34"/>
      <c r="I2" s="33"/>
      <c r="K2" s="21"/>
    </row>
    <row r="3" spans="2:14" s="11" customFormat="1" x14ac:dyDescent="0.2">
      <c r="B3" s="13"/>
      <c r="C3" s="13"/>
      <c r="D3" s="13"/>
      <c r="E3" s="13"/>
      <c r="H3" s="12"/>
      <c r="K3" s="21"/>
    </row>
    <row r="4" spans="2:14" s="11" customFormat="1" ht="18" x14ac:dyDescent="0.25">
      <c r="B4" s="30" t="s">
        <v>114</v>
      </c>
      <c r="C4" s="13"/>
      <c r="D4" s="13"/>
      <c r="E4" s="30">
        <v>2015</v>
      </c>
      <c r="G4" s="25" t="s">
        <v>113</v>
      </c>
      <c r="H4" s="12"/>
      <c r="J4" s="17">
        <v>2015</v>
      </c>
      <c r="K4" s="32">
        <v>2016</v>
      </c>
    </row>
    <row r="5" spans="2:14" s="11" customFormat="1" ht="18" x14ac:dyDescent="0.25">
      <c r="B5" s="30"/>
      <c r="C5" s="13"/>
      <c r="D5" s="29"/>
      <c r="E5" s="13"/>
      <c r="G5" s="32"/>
      <c r="H5" s="12"/>
      <c r="I5" s="16"/>
      <c r="K5" s="21"/>
    </row>
    <row r="6" spans="2:14" s="11" customFormat="1" ht="18" x14ac:dyDescent="0.25">
      <c r="B6" s="30" t="s">
        <v>112</v>
      </c>
      <c r="C6" s="27">
        <v>1111</v>
      </c>
      <c r="D6" s="13"/>
      <c r="E6" s="29">
        <v>1200000</v>
      </c>
      <c r="G6" s="32" t="s">
        <v>112</v>
      </c>
      <c r="H6" s="19">
        <v>1111</v>
      </c>
      <c r="J6" s="16">
        <f>'[1]2014 - příjmy'!O14</f>
        <v>1510000.2000000002</v>
      </c>
      <c r="K6" s="31">
        <f>'[5]2015 - příjmy'!AH14</f>
        <v>1400000</v>
      </c>
    </row>
    <row r="7" spans="2:14" s="11" customFormat="1" ht="18" x14ac:dyDescent="0.25">
      <c r="B7" s="30" t="s">
        <v>111</v>
      </c>
      <c r="C7" s="27">
        <v>1112</v>
      </c>
      <c r="D7" s="13"/>
      <c r="E7" s="29">
        <v>16000</v>
      </c>
      <c r="G7" s="32" t="s">
        <v>111</v>
      </c>
      <c r="H7" s="19">
        <v>1112</v>
      </c>
      <c r="J7" s="16">
        <v>16000</v>
      </c>
      <c r="K7" s="31">
        <f>'[5]2015 - příjmy'!AH15</f>
        <v>40000</v>
      </c>
    </row>
    <row r="8" spans="2:14" s="11" customFormat="1" ht="18" x14ac:dyDescent="0.25">
      <c r="B8" s="30" t="s">
        <v>110</v>
      </c>
      <c r="C8" s="27">
        <v>1113</v>
      </c>
      <c r="D8" s="13"/>
      <c r="E8" s="29">
        <v>150000</v>
      </c>
      <c r="G8" s="32" t="s">
        <v>110</v>
      </c>
      <c r="H8" s="19" t="s">
        <v>109</v>
      </c>
      <c r="J8" s="16">
        <v>150000</v>
      </c>
      <c r="K8" s="31">
        <f>'[5]2015 - příjmy'!AH16+'[5]Prijmy 2016'!M22*1000</f>
        <v>155000</v>
      </c>
    </row>
    <row r="9" spans="2:14" s="11" customFormat="1" ht="18" x14ac:dyDescent="0.25">
      <c r="B9" s="30" t="s">
        <v>108</v>
      </c>
      <c r="C9" s="27">
        <v>1121</v>
      </c>
      <c r="D9" s="13"/>
      <c r="E9" s="29">
        <v>1400000</v>
      </c>
      <c r="G9" s="32" t="s">
        <v>108</v>
      </c>
      <c r="H9" s="19">
        <v>1121</v>
      </c>
      <c r="J9" s="16">
        <f>'[1]2014 - příjmy'!O17</f>
        <v>1600000</v>
      </c>
      <c r="K9" s="31">
        <f>'[5]2015 - příjmy'!AH17</f>
        <v>1700000</v>
      </c>
    </row>
    <row r="10" spans="2:14" s="11" customFormat="1" ht="18" x14ac:dyDescent="0.25">
      <c r="B10" s="30" t="s">
        <v>107</v>
      </c>
      <c r="C10" s="27">
        <v>1122</v>
      </c>
      <c r="D10" s="13"/>
      <c r="E10" s="29">
        <v>200000</v>
      </c>
      <c r="G10" s="32" t="s">
        <v>107</v>
      </c>
      <c r="H10" s="19">
        <v>1122</v>
      </c>
      <c r="J10" s="16">
        <v>200000</v>
      </c>
      <c r="K10" s="31">
        <f>'[5]2015 - příjmy'!AH18</f>
        <v>200000</v>
      </c>
    </row>
    <row r="11" spans="2:14" s="11" customFormat="1" ht="18" x14ac:dyDescent="0.25">
      <c r="B11" s="30" t="s">
        <v>106</v>
      </c>
      <c r="C11" s="27">
        <v>1211</v>
      </c>
      <c r="D11" s="13"/>
      <c r="E11" s="29">
        <v>3000000</v>
      </c>
      <c r="G11" s="32" t="s">
        <v>106</v>
      </c>
      <c r="H11" s="19">
        <v>1211</v>
      </c>
      <c r="J11" s="16">
        <f>'[1]2014 - příjmy'!O19</f>
        <v>3614999.8000000003</v>
      </c>
      <c r="K11" s="31">
        <f>'[5]2015 - příjmy'!AH19</f>
        <v>3620000</v>
      </c>
      <c r="L11" s="14">
        <f>J6+J7+J8+J9+J10+J11+J16</f>
        <v>7891000</v>
      </c>
      <c r="M11" s="14">
        <f>K6+K7+K8+K9+K10+K11+K16</f>
        <v>7965000</v>
      </c>
      <c r="N11" s="11" t="s">
        <v>118</v>
      </c>
    </row>
    <row r="12" spans="2:14" s="11" customFormat="1" ht="18" x14ac:dyDescent="0.25">
      <c r="B12" s="30" t="s">
        <v>105</v>
      </c>
      <c r="C12" s="27">
        <v>1340</v>
      </c>
      <c r="D12" s="13"/>
      <c r="E12" s="29">
        <f>500*700</f>
        <v>350000</v>
      </c>
      <c r="G12" s="32" t="s">
        <v>105</v>
      </c>
      <c r="H12" s="19">
        <v>1340</v>
      </c>
      <c r="J12" s="16">
        <f>500*700</f>
        <v>350000</v>
      </c>
      <c r="K12" s="31">
        <f>'[5]2015 - příjmy'!AH20</f>
        <v>350000</v>
      </c>
      <c r="N12" s="11" t="s">
        <v>119</v>
      </c>
    </row>
    <row r="13" spans="2:14" s="11" customFormat="1" ht="18" x14ac:dyDescent="0.25">
      <c r="B13" s="30" t="s">
        <v>104</v>
      </c>
      <c r="C13" s="27">
        <v>1341</v>
      </c>
      <c r="D13" s="13"/>
      <c r="E13" s="29">
        <v>5000</v>
      </c>
      <c r="G13" s="32" t="s">
        <v>104</v>
      </c>
      <c r="H13" s="19">
        <v>1341</v>
      </c>
      <c r="J13" s="16">
        <v>5000</v>
      </c>
      <c r="K13" s="31">
        <f>'[5]2015 - příjmy'!AH21</f>
        <v>5000</v>
      </c>
    </row>
    <row r="14" spans="2:14" s="11" customFormat="1" ht="18" x14ac:dyDescent="0.25">
      <c r="B14" s="30" t="s">
        <v>103</v>
      </c>
      <c r="C14" s="27">
        <v>1344</v>
      </c>
      <c r="D14" s="13"/>
      <c r="E14" s="29">
        <v>10000</v>
      </c>
      <c r="G14" s="32" t="s">
        <v>103</v>
      </c>
      <c r="H14" s="19">
        <v>1344</v>
      </c>
      <c r="J14" s="16">
        <v>10000</v>
      </c>
      <c r="K14" s="31">
        <v>20000</v>
      </c>
    </row>
    <row r="15" spans="2:14" s="11" customFormat="1" ht="18" x14ac:dyDescent="0.25">
      <c r="B15" s="30"/>
      <c r="C15" s="27"/>
      <c r="D15" s="13"/>
      <c r="E15" s="29"/>
      <c r="G15" s="32" t="s">
        <v>102</v>
      </c>
      <c r="H15" s="19">
        <v>1351</v>
      </c>
      <c r="J15" s="16"/>
      <c r="K15" s="31">
        <v>20000</v>
      </c>
    </row>
    <row r="16" spans="2:14" s="11" customFormat="1" ht="18" x14ac:dyDescent="0.25">
      <c r="B16" s="30" t="s">
        <v>101</v>
      </c>
      <c r="C16" s="27">
        <v>1511</v>
      </c>
      <c r="D16" s="13"/>
      <c r="E16" s="29">
        <v>700000</v>
      </c>
      <c r="G16" s="32" t="s">
        <v>101</v>
      </c>
      <c r="H16" s="19">
        <v>1511</v>
      </c>
      <c r="J16" s="16">
        <f>'[1]2014 - příjmy'!O28</f>
        <v>800000</v>
      </c>
      <c r="K16" s="31">
        <f>'[5]2015 - příjmy'!AH28</f>
        <v>850000</v>
      </c>
    </row>
    <row r="17" spans="2:13" s="11" customFormat="1" ht="18" x14ac:dyDescent="0.25">
      <c r="B17" s="30" t="s">
        <v>100</v>
      </c>
      <c r="C17" s="27">
        <v>1012</v>
      </c>
      <c r="D17" s="13"/>
      <c r="E17" s="29">
        <v>50000</v>
      </c>
      <c r="G17" s="32" t="s">
        <v>99</v>
      </c>
      <c r="H17" s="19" t="s">
        <v>98</v>
      </c>
      <c r="J17" s="16">
        <v>50000</v>
      </c>
      <c r="K17" s="31">
        <f>'[5]2015 - příjmy'!AH29+'[5]Prijmy 2016'!E21*1000</f>
        <v>266000</v>
      </c>
    </row>
    <row r="18" spans="2:13" s="11" customFormat="1" ht="18" x14ac:dyDescent="0.25">
      <c r="B18" s="30" t="s">
        <v>97</v>
      </c>
      <c r="C18" s="27">
        <v>3319</v>
      </c>
      <c r="D18" s="13"/>
      <c r="E18" s="29">
        <v>60000</v>
      </c>
      <c r="G18" s="32" t="s">
        <v>97</v>
      </c>
      <c r="H18" s="19">
        <v>3319</v>
      </c>
      <c r="J18" s="16">
        <v>60000</v>
      </c>
      <c r="K18" s="31">
        <f>'[5]2015 - příjmy'!AH30</f>
        <v>65000</v>
      </c>
    </row>
    <row r="19" spans="2:13" s="11" customFormat="1" ht="18" x14ac:dyDescent="0.25">
      <c r="B19" s="30" t="s">
        <v>96</v>
      </c>
      <c r="C19" s="27">
        <v>3612</v>
      </c>
      <c r="D19" s="13"/>
      <c r="E19" s="29">
        <v>60000</v>
      </c>
      <c r="G19" s="32" t="s">
        <v>96</v>
      </c>
      <c r="H19" s="19">
        <v>3612</v>
      </c>
      <c r="J19" s="16">
        <v>60000</v>
      </c>
      <c r="K19" s="31">
        <f>'[5]2015 - příjmy'!AH31</f>
        <v>65000</v>
      </c>
    </row>
    <row r="20" spans="2:13" s="11" customFormat="1" ht="18" x14ac:dyDescent="0.25">
      <c r="B20" s="30" t="s">
        <v>95</v>
      </c>
      <c r="C20" s="27">
        <v>2310</v>
      </c>
      <c r="D20" s="13"/>
      <c r="E20" s="29">
        <v>30000</v>
      </c>
      <c r="G20" s="17" t="s">
        <v>95</v>
      </c>
      <c r="H20" s="19">
        <v>2310</v>
      </c>
      <c r="J20" s="16">
        <v>30000</v>
      </c>
      <c r="K20" s="31">
        <v>30000</v>
      </c>
    </row>
    <row r="21" spans="2:13" s="11" customFormat="1" ht="18" x14ac:dyDescent="0.25">
      <c r="B21" s="30" t="s">
        <v>94</v>
      </c>
      <c r="C21" s="27">
        <v>2321</v>
      </c>
      <c r="D21" s="13"/>
      <c r="E21" s="29">
        <v>100000</v>
      </c>
      <c r="G21" s="17" t="s">
        <v>94</v>
      </c>
      <c r="H21" s="19">
        <v>2321</v>
      </c>
      <c r="J21" s="16">
        <v>100000</v>
      </c>
      <c r="K21" s="31">
        <f>'[5]2015 - příjmy'!AH38</f>
        <v>100000</v>
      </c>
    </row>
    <row r="22" spans="2:13" s="11" customFormat="1" ht="18" x14ac:dyDescent="0.25">
      <c r="B22" s="30" t="s">
        <v>93</v>
      </c>
      <c r="C22" s="27">
        <v>3725</v>
      </c>
      <c r="D22" s="13"/>
      <c r="E22" s="29">
        <v>50000</v>
      </c>
      <c r="G22" s="17" t="s">
        <v>93</v>
      </c>
      <c r="H22" s="19">
        <v>3725</v>
      </c>
      <c r="J22" s="16">
        <v>50000</v>
      </c>
      <c r="K22" s="31">
        <f>'[5]2015 - příjmy'!AH39</f>
        <v>60000</v>
      </c>
    </row>
    <row r="23" spans="2:13" s="11" customFormat="1" ht="18" x14ac:dyDescent="0.25">
      <c r="B23" s="30"/>
      <c r="C23" s="27"/>
      <c r="D23" s="13"/>
      <c r="E23" s="29"/>
      <c r="G23" s="17" t="s">
        <v>92</v>
      </c>
      <c r="H23" s="19">
        <v>4213</v>
      </c>
      <c r="J23" s="16"/>
      <c r="K23" s="31">
        <v>300000</v>
      </c>
    </row>
    <row r="24" spans="2:13" s="11" customFormat="1" ht="18" x14ac:dyDescent="0.25">
      <c r="B24" s="30"/>
      <c r="C24" s="27"/>
      <c r="D24" s="13"/>
      <c r="E24" s="29"/>
      <c r="G24" s="17" t="s">
        <v>91</v>
      </c>
      <c r="H24" s="19">
        <v>4112</v>
      </c>
      <c r="J24" s="16"/>
      <c r="K24" s="31">
        <f>'[5]2015 - příjmy'!AH44</f>
        <v>100000</v>
      </c>
    </row>
    <row r="25" spans="2:13" s="11" customFormat="1" ht="18" x14ac:dyDescent="0.25">
      <c r="B25" s="30"/>
      <c r="C25" s="27"/>
      <c r="D25" s="13"/>
      <c r="E25" s="29"/>
      <c r="G25" s="17" t="s">
        <v>90</v>
      </c>
      <c r="H25" s="19">
        <v>4222</v>
      </c>
      <c r="J25" s="16"/>
      <c r="K25" s="16">
        <f>'[5]2015 - příjmy'!AH56</f>
        <v>1149000</v>
      </c>
    </row>
    <row r="26" spans="2:13" s="11" customFormat="1" ht="18" x14ac:dyDescent="0.25">
      <c r="B26" s="30"/>
      <c r="C26" s="27"/>
      <c r="D26" s="13"/>
      <c r="E26" s="13"/>
      <c r="G26" s="17"/>
      <c r="H26" s="19"/>
    </row>
    <row r="27" spans="2:13" s="11" customFormat="1" ht="21.75" customHeight="1" x14ac:dyDescent="0.25">
      <c r="B27" s="30"/>
      <c r="C27" s="27"/>
      <c r="D27" s="13"/>
      <c r="E27" s="29"/>
      <c r="G27" s="17" t="s">
        <v>89</v>
      </c>
      <c r="H27" s="19"/>
      <c r="J27" s="16">
        <f>SUM(J6:J24)</f>
        <v>8606000</v>
      </c>
      <c r="K27" s="16">
        <f>SUM(K6:K25)</f>
        <v>10495000</v>
      </c>
      <c r="L27" s="11">
        <f>'[5]Prijmy 2016'!N43*1000</f>
        <v>10495000</v>
      </c>
      <c r="M27" s="14">
        <f>L27-K27</f>
        <v>0</v>
      </c>
    </row>
    <row r="28" spans="2:13" s="11" customFormat="1" ht="21.75" customHeight="1" x14ac:dyDescent="0.25">
      <c r="B28" s="30"/>
      <c r="C28" s="27"/>
      <c r="D28" s="13"/>
      <c r="E28" s="29"/>
      <c r="G28" s="17"/>
      <c r="H28" s="19"/>
      <c r="J28" s="16"/>
      <c r="K28" s="28">
        <f>'[5]Prijmy 2016'!N43*1000-K27</f>
        <v>0</v>
      </c>
    </row>
    <row r="29" spans="2:13" s="11" customFormat="1" ht="44.25" customHeight="1" x14ac:dyDescent="0.2">
      <c r="B29" s="13"/>
      <c r="C29" s="27"/>
      <c r="D29" s="13"/>
      <c r="E29" s="13"/>
      <c r="H29" s="19"/>
    </row>
    <row r="30" spans="2:13" s="11" customFormat="1" ht="18" x14ac:dyDescent="0.25">
      <c r="B30" s="13"/>
      <c r="C30" s="13"/>
      <c r="D30" s="13"/>
      <c r="E30" s="26"/>
      <c r="G30" s="25" t="s">
        <v>88</v>
      </c>
      <c r="H30" s="12"/>
      <c r="J30" s="17">
        <v>2015</v>
      </c>
      <c r="K30" s="17">
        <v>2016</v>
      </c>
      <c r="L30" s="11" t="s">
        <v>87</v>
      </c>
    </row>
    <row r="31" spans="2:13" s="11" customFormat="1" ht="18" x14ac:dyDescent="0.25">
      <c r="B31" s="13"/>
      <c r="C31" s="13"/>
      <c r="D31" s="13"/>
      <c r="E31" s="13"/>
      <c r="G31" s="17"/>
      <c r="H31" s="12"/>
      <c r="I31" s="17"/>
      <c r="J31" s="24"/>
      <c r="K31" s="17"/>
    </row>
    <row r="32" spans="2:13" s="11" customFormat="1" ht="18" x14ac:dyDescent="0.25">
      <c r="B32" s="13"/>
      <c r="C32" s="13"/>
      <c r="D32" s="13"/>
      <c r="E32" s="13"/>
      <c r="G32" s="17" t="s">
        <v>86</v>
      </c>
      <c r="H32" s="19">
        <v>1031</v>
      </c>
      <c r="I32" s="17"/>
      <c r="J32" s="16">
        <v>170000</v>
      </c>
      <c r="K32" s="18">
        <v>70000</v>
      </c>
      <c r="L32" s="11" t="s">
        <v>85</v>
      </c>
    </row>
    <row r="33" spans="7:12" s="11" customFormat="1" ht="18" x14ac:dyDescent="0.25">
      <c r="G33" s="17" t="s">
        <v>84</v>
      </c>
      <c r="H33" s="19">
        <v>2141</v>
      </c>
      <c r="J33" s="16">
        <v>50000</v>
      </c>
      <c r="K33" s="18">
        <v>212000</v>
      </c>
      <c r="L33" s="11" t="s">
        <v>83</v>
      </c>
    </row>
    <row r="34" spans="7:12" s="11" customFormat="1" ht="18" x14ac:dyDescent="0.25">
      <c r="G34" s="17" t="s">
        <v>82</v>
      </c>
      <c r="H34" s="19">
        <v>2219</v>
      </c>
      <c r="J34" s="16">
        <v>1508750</v>
      </c>
      <c r="K34" s="18">
        <v>2875000</v>
      </c>
      <c r="L34" s="11" t="s">
        <v>81</v>
      </c>
    </row>
    <row r="35" spans="7:12" s="11" customFormat="1" ht="18" x14ac:dyDescent="0.25">
      <c r="G35" s="17" t="s">
        <v>80</v>
      </c>
      <c r="H35" s="19">
        <v>2310</v>
      </c>
      <c r="J35" s="16">
        <v>75000</v>
      </c>
      <c r="K35" s="18">
        <v>229000</v>
      </c>
      <c r="L35" s="11" t="s">
        <v>79</v>
      </c>
    </row>
    <row r="36" spans="7:12" s="11" customFormat="1" ht="18" x14ac:dyDescent="0.25">
      <c r="G36" s="17" t="s">
        <v>78</v>
      </c>
      <c r="H36" s="19">
        <v>2321</v>
      </c>
      <c r="J36" s="16">
        <v>5955000</v>
      </c>
      <c r="K36" s="18">
        <v>6245000</v>
      </c>
      <c r="L36" s="11" t="s">
        <v>77</v>
      </c>
    </row>
    <row r="37" spans="7:12" s="11" customFormat="1" ht="18" x14ac:dyDescent="0.25">
      <c r="G37" s="17" t="s">
        <v>76</v>
      </c>
      <c r="H37" s="19">
        <v>3113</v>
      </c>
      <c r="J37" s="16">
        <v>757000</v>
      </c>
      <c r="K37" s="18">
        <f>'[5]Vydaje 2016'!H58*1000</f>
        <v>660000</v>
      </c>
      <c r="L37" s="11" t="s">
        <v>75</v>
      </c>
    </row>
    <row r="38" spans="7:12" s="11" customFormat="1" ht="18" x14ac:dyDescent="0.25">
      <c r="G38" s="17" t="s">
        <v>74</v>
      </c>
      <c r="H38" s="19">
        <v>3314</v>
      </c>
      <c r="J38" s="16">
        <v>35000</v>
      </c>
      <c r="K38" s="18">
        <v>60000</v>
      </c>
      <c r="L38" s="11" t="s">
        <v>73</v>
      </c>
    </row>
    <row r="39" spans="7:12" s="11" customFormat="1" ht="18" x14ac:dyDescent="0.25">
      <c r="G39" s="17" t="s">
        <v>72</v>
      </c>
      <c r="H39" s="19">
        <v>3319</v>
      </c>
      <c r="J39" s="16">
        <v>287000</v>
      </c>
      <c r="K39" s="18">
        <v>90000</v>
      </c>
      <c r="L39" s="11" t="s">
        <v>71</v>
      </c>
    </row>
    <row r="40" spans="7:12" s="11" customFormat="1" ht="18" x14ac:dyDescent="0.25">
      <c r="G40" s="17" t="s">
        <v>70</v>
      </c>
      <c r="H40" s="19">
        <v>3322</v>
      </c>
      <c r="J40" s="16"/>
      <c r="K40" s="18">
        <v>150000</v>
      </c>
      <c r="L40" s="11" t="s">
        <v>69</v>
      </c>
    </row>
    <row r="41" spans="7:12" s="11" customFormat="1" ht="18" x14ac:dyDescent="0.25">
      <c r="G41" s="17" t="s">
        <v>68</v>
      </c>
      <c r="H41" s="19">
        <v>3326</v>
      </c>
      <c r="J41" s="16"/>
      <c r="K41" s="22">
        <v>50000</v>
      </c>
    </row>
    <row r="42" spans="7:12" s="11" customFormat="1" ht="18" x14ac:dyDescent="0.25">
      <c r="G42" s="17" t="s">
        <v>67</v>
      </c>
      <c r="H42" s="19">
        <v>3399</v>
      </c>
      <c r="J42" s="16">
        <v>30000</v>
      </c>
      <c r="K42" s="18">
        <v>40000</v>
      </c>
    </row>
    <row r="43" spans="7:12" s="11" customFormat="1" ht="18" x14ac:dyDescent="0.25">
      <c r="G43" s="17" t="s">
        <v>66</v>
      </c>
      <c r="H43" s="19">
        <v>3419</v>
      </c>
      <c r="J43" s="16">
        <v>100000</v>
      </c>
      <c r="K43" s="18">
        <f>'[5]Rozpočet 2016'!N58*1000</f>
        <v>110000</v>
      </c>
      <c r="L43" s="11" t="s">
        <v>65</v>
      </c>
    </row>
    <row r="44" spans="7:12" s="11" customFormat="1" ht="18" x14ac:dyDescent="0.25">
      <c r="G44" s="17" t="s">
        <v>64</v>
      </c>
      <c r="H44" s="19">
        <v>3612</v>
      </c>
      <c r="J44" s="16">
        <v>20000</v>
      </c>
      <c r="K44" s="18">
        <v>452000</v>
      </c>
      <c r="L44" s="11" t="s">
        <v>63</v>
      </c>
    </row>
    <row r="45" spans="7:12" s="11" customFormat="1" ht="18" x14ac:dyDescent="0.25">
      <c r="G45" s="17" t="s">
        <v>62</v>
      </c>
      <c r="H45" s="19">
        <v>3631</v>
      </c>
      <c r="J45" s="16">
        <v>270000</v>
      </c>
      <c r="K45" s="18">
        <v>150000</v>
      </c>
      <c r="L45" s="11" t="s">
        <v>61</v>
      </c>
    </row>
    <row r="46" spans="7:12" s="11" customFormat="1" ht="18" x14ac:dyDescent="0.25">
      <c r="G46" s="17" t="s">
        <v>60</v>
      </c>
      <c r="H46" s="19">
        <v>3632</v>
      </c>
      <c r="J46" s="16">
        <v>50000</v>
      </c>
      <c r="K46" s="18">
        <v>35000</v>
      </c>
    </row>
    <row r="47" spans="7:12" s="11" customFormat="1" ht="18" x14ac:dyDescent="0.25">
      <c r="G47" s="17" t="s">
        <v>59</v>
      </c>
      <c r="H47" s="19">
        <v>3639</v>
      </c>
      <c r="J47" s="16"/>
      <c r="K47" s="22">
        <f>'[5]Rozpočet 2016'!R45*1000</f>
        <v>250000</v>
      </c>
      <c r="L47" s="11" t="s">
        <v>58</v>
      </c>
    </row>
    <row r="48" spans="7:12" s="11" customFormat="1" ht="18" x14ac:dyDescent="0.25">
      <c r="G48" s="17" t="s">
        <v>57</v>
      </c>
      <c r="H48" s="19">
        <v>3722</v>
      </c>
      <c r="J48" s="16">
        <v>950000</v>
      </c>
      <c r="K48" s="18">
        <v>550000</v>
      </c>
      <c r="L48" s="11" t="s">
        <v>56</v>
      </c>
    </row>
    <row r="49" spans="7:13" s="11" customFormat="1" ht="18" x14ac:dyDescent="0.25">
      <c r="G49" s="17" t="s">
        <v>55</v>
      </c>
      <c r="H49" s="19">
        <v>3726</v>
      </c>
      <c r="J49" s="16"/>
      <c r="K49" s="23">
        <v>85000</v>
      </c>
      <c r="L49" s="11" t="s">
        <v>54</v>
      </c>
      <c r="M49" s="11">
        <f>550*15%</f>
        <v>82.5</v>
      </c>
    </row>
    <row r="50" spans="7:13" s="11" customFormat="1" ht="18" x14ac:dyDescent="0.25">
      <c r="G50" s="17" t="s">
        <v>53</v>
      </c>
      <c r="H50" s="19">
        <v>5512</v>
      </c>
      <c r="J50" s="16">
        <v>210000</v>
      </c>
      <c r="K50" s="18">
        <v>210000</v>
      </c>
    </row>
    <row r="51" spans="7:13" s="11" customFormat="1" ht="18" x14ac:dyDescent="0.25">
      <c r="G51" s="17" t="s">
        <v>52</v>
      </c>
      <c r="H51" s="19" t="s">
        <v>51</v>
      </c>
      <c r="J51" s="16">
        <v>2646200</v>
      </c>
      <c r="K51" s="22">
        <v>2914000</v>
      </c>
      <c r="L51" s="21" t="s">
        <v>50</v>
      </c>
    </row>
    <row r="52" spans="7:13" s="11" customFormat="1" ht="18" x14ac:dyDescent="0.25">
      <c r="G52" s="17" t="s">
        <v>49</v>
      </c>
      <c r="H52" s="19" t="s">
        <v>48</v>
      </c>
      <c r="J52" s="16"/>
      <c r="K52" s="22">
        <v>40000</v>
      </c>
      <c r="L52" s="21" t="s">
        <v>47</v>
      </c>
    </row>
    <row r="53" spans="7:13" s="11" customFormat="1" ht="18" x14ac:dyDescent="0.25">
      <c r="G53" s="17" t="s">
        <v>46</v>
      </c>
      <c r="H53" s="19" t="s">
        <v>45</v>
      </c>
      <c r="J53" s="16">
        <v>90000</v>
      </c>
      <c r="K53" s="22">
        <f>('[5]Rozpočet 2016'!Y58+'[5]Rozpočet 2016'!Z58)*1000</f>
        <v>101000</v>
      </c>
      <c r="L53" s="21"/>
    </row>
    <row r="55" spans="7:13" s="11" customFormat="1" ht="18" x14ac:dyDescent="0.25">
      <c r="H55" s="12"/>
      <c r="J55" s="16"/>
    </row>
    <row r="56" spans="7:13" s="11" customFormat="1" ht="18" x14ac:dyDescent="0.25">
      <c r="G56" s="17" t="s">
        <v>44</v>
      </c>
      <c r="H56" s="12"/>
      <c r="J56" s="20">
        <f>SUM(J32:J54)</f>
        <v>13203950</v>
      </c>
      <c r="K56" s="20">
        <f>SUM(K32:K53)</f>
        <v>15578000</v>
      </c>
      <c r="L56" s="14">
        <f>'[5]Vydaje 2016'!AA58*1000</f>
        <v>15578000</v>
      </c>
      <c r="M56" s="14">
        <f>L56-K56</f>
        <v>0</v>
      </c>
    </row>
    <row r="57" spans="7:13" s="11" customFormat="1" x14ac:dyDescent="0.2">
      <c r="H57" s="12"/>
      <c r="K57" s="15">
        <f>SUM(K32:K53)</f>
        <v>15578000</v>
      </c>
    </row>
    <row r="58" spans="7:13" s="11" customFormat="1" ht="18" x14ac:dyDescent="0.25">
      <c r="G58" s="17" t="s">
        <v>43</v>
      </c>
      <c r="H58" s="19"/>
      <c r="J58" s="16">
        <v>-4597950</v>
      </c>
      <c r="K58" s="18">
        <f>K27-K56</f>
        <v>-5083000</v>
      </c>
    </row>
    <row r="59" spans="7:13" s="11" customFormat="1" ht="18" x14ac:dyDescent="0.25">
      <c r="G59" s="17"/>
      <c r="H59" s="17"/>
      <c r="I59" s="17"/>
      <c r="J59" s="17"/>
      <c r="K59" s="17"/>
    </row>
    <row r="60" spans="7:13" s="11" customFormat="1" ht="18" x14ac:dyDescent="0.25">
      <c r="G60" s="17" t="s">
        <v>42</v>
      </c>
      <c r="H60" s="17"/>
      <c r="I60" s="17"/>
      <c r="J60" s="16">
        <f>J56+J58</f>
        <v>8606000</v>
      </c>
      <c r="K60" s="16">
        <f>K56+K58</f>
        <v>10495000</v>
      </c>
      <c r="L60" s="11">
        <f>'[5]Rozpočet 2016'!U65</f>
        <v>10474</v>
      </c>
    </row>
    <row r="61" spans="7:13" s="11" customFormat="1" x14ac:dyDescent="0.2">
      <c r="H61" s="12"/>
      <c r="J61" s="15">
        <f>SUM(J32:J53)+J58</f>
        <v>8606000</v>
      </c>
      <c r="K61" s="14">
        <f>K60-K27</f>
        <v>0</v>
      </c>
    </row>
  </sheetData>
  <pageMargins left="0.70866141732283472" right="0.70866141732283472" top="0.78740157480314965" bottom="0.78740157480314965" header="0.31496062992125984" footer="0.31496062992125984"/>
  <pageSetup paperSize="9" scale="88" fitToHeight="2" orientation="landscape" horizontalDpi="4294967293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5"/>
  <sheetViews>
    <sheetView workbookViewId="0">
      <selection activeCell="A9" sqref="A9"/>
    </sheetView>
  </sheetViews>
  <sheetFormatPr defaultColWidth="9.140625" defaultRowHeight="15" x14ac:dyDescent="0.25"/>
  <cols>
    <col min="1" max="1" width="38.5703125" style="1" customWidth="1"/>
    <col min="2" max="2" width="20.28515625" style="1" customWidth="1"/>
    <col min="3" max="6" width="19.7109375" style="1" customWidth="1"/>
    <col min="7" max="7" width="9.140625" style="1"/>
    <col min="8" max="8" width="15.85546875" style="1" customWidth="1"/>
    <col min="9" max="16384" width="9.140625" style="1"/>
  </cols>
  <sheetData>
    <row r="1" spans="1:8" ht="24.75" customHeight="1" x14ac:dyDescent="0.25">
      <c r="A1" s="198" t="s">
        <v>0</v>
      </c>
      <c r="B1" s="198"/>
      <c r="C1" s="198"/>
      <c r="D1" s="198"/>
      <c r="E1" s="198"/>
      <c r="F1" s="198"/>
    </row>
    <row r="2" spans="1:8" ht="12.75" customHeight="1" x14ac:dyDescent="0.25"/>
    <row r="3" spans="1:8" ht="25.5" customHeight="1" x14ac:dyDescent="0.25">
      <c r="A3" s="2" t="s">
        <v>1</v>
      </c>
      <c r="B3" s="2">
        <v>2013</v>
      </c>
      <c r="C3" s="2" t="s">
        <v>2</v>
      </c>
      <c r="D3" s="2" t="s">
        <v>3</v>
      </c>
      <c r="E3" s="2" t="s">
        <v>4</v>
      </c>
      <c r="F3" s="2" t="s">
        <v>5</v>
      </c>
      <c r="H3" s="3">
        <f>((16908954*0.8/2)*0.065)</f>
        <v>439632.80400000006</v>
      </c>
    </row>
    <row r="4" spans="1:8" ht="18" customHeight="1" x14ac:dyDescent="0.25">
      <c r="A4" s="4" t="s">
        <v>6</v>
      </c>
      <c r="B4" s="5">
        <v>8643833</v>
      </c>
      <c r="C4" s="5">
        <f>7315203/10*11</f>
        <v>8046723.3000000007</v>
      </c>
      <c r="D4" s="5">
        <f>'[1]Rozpocet k vyveseni'!J50-505000</f>
        <v>8101000</v>
      </c>
      <c r="E4" s="5">
        <f>D4</f>
        <v>8101000</v>
      </c>
      <c r="F4" s="5">
        <f>E4</f>
        <v>8101000</v>
      </c>
    </row>
    <row r="5" spans="1:8" ht="18" customHeight="1" x14ac:dyDescent="0.25">
      <c r="A5" s="4" t="s">
        <v>7</v>
      </c>
      <c r="B5" s="5">
        <v>715295</v>
      </c>
      <c r="C5" s="5">
        <v>505180</v>
      </c>
      <c r="D5" s="5">
        <v>500000</v>
      </c>
      <c r="E5" s="5">
        <v>500000</v>
      </c>
      <c r="F5" s="5">
        <v>500000</v>
      </c>
    </row>
    <row r="6" spans="1:8" ht="18" customHeight="1" x14ac:dyDescent="0.25">
      <c r="A6" s="4" t="s">
        <v>8</v>
      </c>
      <c r="B6" s="5">
        <v>133854</v>
      </c>
      <c r="C6" s="5">
        <v>24361</v>
      </c>
      <c r="D6" s="5">
        <v>5000</v>
      </c>
      <c r="E6" s="5">
        <v>5000</v>
      </c>
      <c r="F6" s="5">
        <v>5000</v>
      </c>
    </row>
    <row r="7" spans="1:8" ht="18" customHeight="1" x14ac:dyDescent="0.25">
      <c r="A7" s="4"/>
      <c r="B7" s="5"/>
      <c r="C7" s="5"/>
      <c r="D7" s="5"/>
      <c r="E7" s="5"/>
      <c r="F7" s="5"/>
    </row>
    <row r="8" spans="1:8" ht="18" customHeight="1" x14ac:dyDescent="0.25">
      <c r="A8" s="4" t="s">
        <v>9</v>
      </c>
      <c r="B8" s="5">
        <v>28393637</v>
      </c>
      <c r="C8" s="5">
        <v>746419</v>
      </c>
      <c r="D8" s="5"/>
      <c r="E8" s="5">
        <v>400000</v>
      </c>
      <c r="F8" s="5">
        <f>E8</f>
        <v>400000</v>
      </c>
    </row>
    <row r="9" spans="1:8" ht="18" customHeight="1" x14ac:dyDescent="0.25">
      <c r="A9" s="4"/>
      <c r="B9" s="5"/>
      <c r="C9" s="5"/>
      <c r="D9" s="5"/>
      <c r="E9" s="5"/>
      <c r="F9" s="5"/>
    </row>
    <row r="10" spans="1:8" ht="18" customHeight="1" x14ac:dyDescent="0.25">
      <c r="A10" s="6" t="s">
        <v>10</v>
      </c>
      <c r="B10" s="7">
        <f>SUM(B4:B9)-1</f>
        <v>37886618</v>
      </c>
      <c r="C10" s="7">
        <f>SUM(C4:C9)</f>
        <v>9322683.3000000007</v>
      </c>
      <c r="D10" s="7">
        <f t="shared" ref="D10:F10" si="0">SUM(D4:D9)</f>
        <v>8606000</v>
      </c>
      <c r="E10" s="7">
        <f t="shared" si="0"/>
        <v>9006000</v>
      </c>
      <c r="F10" s="7">
        <f t="shared" si="0"/>
        <v>9006000</v>
      </c>
    </row>
    <row r="11" spans="1:8" ht="18" customHeight="1" x14ac:dyDescent="0.25">
      <c r="A11" s="4"/>
      <c r="B11" s="4"/>
      <c r="C11" s="5"/>
      <c r="D11" s="5"/>
      <c r="E11" s="5"/>
      <c r="F11" s="5"/>
    </row>
    <row r="12" spans="1:8" ht="18" customHeight="1" x14ac:dyDescent="0.25">
      <c r="A12" s="4"/>
      <c r="B12" s="4"/>
      <c r="C12" s="5"/>
      <c r="D12" s="5"/>
      <c r="E12" s="5"/>
      <c r="F12" s="5"/>
    </row>
    <row r="13" spans="1:8" ht="18" customHeight="1" x14ac:dyDescent="0.25">
      <c r="A13" s="4" t="s">
        <v>11</v>
      </c>
      <c r="B13" s="5">
        <v>19677167</v>
      </c>
      <c r="C13" s="5">
        <f>6513374/10*12</f>
        <v>7816048.8000000007</v>
      </c>
      <c r="D13" s="5">
        <f>'[1]Rozpocet k vyveseni'!J26-'[1]Rozpocet k vyveseni'!J16</f>
        <v>7803950</v>
      </c>
      <c r="E13" s="5">
        <f>D13</f>
        <v>7803950</v>
      </c>
      <c r="F13" s="5">
        <f>E13</f>
        <v>7803950</v>
      </c>
    </row>
    <row r="14" spans="1:8" ht="18" customHeight="1" x14ac:dyDescent="0.25">
      <c r="A14" s="4" t="s">
        <v>12</v>
      </c>
      <c r="B14" s="5">
        <v>270812</v>
      </c>
      <c r="C14" s="5">
        <v>489486</v>
      </c>
      <c r="D14" s="5">
        <f>5400000</f>
        <v>5400000</v>
      </c>
      <c r="E14" s="5">
        <f>E34</f>
        <v>7800000</v>
      </c>
      <c r="F14" s="5">
        <f>250000+500000</f>
        <v>750000</v>
      </c>
    </row>
    <row r="15" spans="1:8" ht="18" customHeight="1" x14ac:dyDescent="0.25">
      <c r="A15" s="4"/>
      <c r="B15" s="5"/>
      <c r="C15" s="5"/>
      <c r="D15" s="5"/>
      <c r="E15" s="5"/>
      <c r="F15" s="5"/>
    </row>
    <row r="16" spans="1:8" ht="18" customHeight="1" x14ac:dyDescent="0.25">
      <c r="A16" s="6" t="s">
        <v>13</v>
      </c>
      <c r="B16" s="7">
        <f>SUM(B13:B14)</f>
        <v>19947979</v>
      </c>
      <c r="C16" s="7">
        <f>SUM(C13:C15)</f>
        <v>8305534.8000000007</v>
      </c>
      <c r="D16" s="7">
        <f t="shared" ref="D16:F16" si="1">SUM(D13:D15)</f>
        <v>13203950</v>
      </c>
      <c r="E16" s="7">
        <f t="shared" si="1"/>
        <v>15603950</v>
      </c>
      <c r="F16" s="7">
        <f t="shared" si="1"/>
        <v>8553950</v>
      </c>
    </row>
    <row r="17" spans="1:6" ht="18" customHeight="1" x14ac:dyDescent="0.25">
      <c r="A17" s="4"/>
      <c r="B17" s="4"/>
      <c r="C17" s="5"/>
      <c r="D17" s="5"/>
      <c r="E17" s="5"/>
      <c r="F17" s="5"/>
    </row>
    <row r="18" spans="1:6" ht="18" customHeight="1" x14ac:dyDescent="0.25">
      <c r="A18" s="4" t="s">
        <v>14</v>
      </c>
      <c r="B18" s="3">
        <f>B10-B16</f>
        <v>17938639</v>
      </c>
      <c r="C18" s="5">
        <f>C10-C16</f>
        <v>1017148.5</v>
      </c>
      <c r="D18" s="5">
        <f t="shared" ref="D18:F18" si="2">D10-D16</f>
        <v>-4597950</v>
      </c>
      <c r="E18" s="5">
        <f t="shared" si="2"/>
        <v>-6597950</v>
      </c>
      <c r="F18" s="5">
        <f t="shared" si="2"/>
        <v>452050</v>
      </c>
    </row>
    <row r="19" spans="1:6" ht="18" customHeight="1" x14ac:dyDescent="0.25">
      <c r="A19" s="4"/>
      <c r="B19" s="4"/>
      <c r="C19" s="5"/>
      <c r="D19" s="5"/>
      <c r="E19" s="5"/>
      <c r="F19" s="5"/>
    </row>
    <row r="20" spans="1:6" ht="18" customHeight="1" x14ac:dyDescent="0.25">
      <c r="A20" s="6" t="s">
        <v>15</v>
      </c>
      <c r="B20" s="6"/>
      <c r="C20" s="7"/>
      <c r="D20" s="5"/>
      <c r="E20" s="5"/>
      <c r="F20" s="5"/>
    </row>
    <row r="21" spans="1:6" ht="18" customHeight="1" x14ac:dyDescent="0.25">
      <c r="A21" s="4"/>
      <c r="B21" s="4"/>
      <c r="C21" s="3"/>
      <c r="D21" s="5"/>
      <c r="E21" s="5"/>
      <c r="F21" s="5"/>
    </row>
    <row r="22" spans="1:6" ht="18" customHeight="1" x14ac:dyDescent="0.25">
      <c r="A22" s="4" t="s">
        <v>16</v>
      </c>
      <c r="B22" s="4"/>
      <c r="C22" s="3"/>
      <c r="D22" s="5"/>
      <c r="E22" s="5"/>
      <c r="F22" s="5"/>
    </row>
    <row r="23" spans="1:6" ht="18" customHeight="1" x14ac:dyDescent="0.25">
      <c r="A23" s="4" t="s">
        <v>17</v>
      </c>
      <c r="B23" s="4"/>
      <c r="C23" s="3"/>
      <c r="D23" s="5"/>
      <c r="E23" s="5">
        <v>6997950</v>
      </c>
      <c r="F23" s="5"/>
    </row>
    <row r="24" spans="1:6" ht="18" customHeight="1" x14ac:dyDescent="0.25">
      <c r="A24" s="4" t="s">
        <v>18</v>
      </c>
      <c r="B24" s="4"/>
      <c r="C24" s="3"/>
      <c r="D24" s="5">
        <f>-D18</f>
        <v>4597950</v>
      </c>
      <c r="E24" s="5"/>
      <c r="F24" s="5"/>
    </row>
    <row r="25" spans="1:6" ht="18" customHeight="1" x14ac:dyDescent="0.25">
      <c r="A25" s="4" t="s">
        <v>19</v>
      </c>
      <c r="B25" s="4"/>
      <c r="C25" s="3"/>
      <c r="D25" s="5" t="s">
        <v>20</v>
      </c>
      <c r="E25" s="5"/>
      <c r="F25" s="5"/>
    </row>
    <row r="26" spans="1:6" ht="18" customHeight="1" x14ac:dyDescent="0.25">
      <c r="A26" s="4" t="s">
        <v>21</v>
      </c>
      <c r="B26" s="3">
        <v>13384611</v>
      </c>
      <c r="C26" s="3"/>
      <c r="D26" s="5" t="s">
        <v>20</v>
      </c>
      <c r="E26" s="5"/>
      <c r="F26" s="5"/>
    </row>
    <row r="30" spans="1:6" ht="36.75" customHeight="1" x14ac:dyDescent="0.25">
      <c r="A30" s="198" t="s">
        <v>22</v>
      </c>
      <c r="B30" s="198"/>
      <c r="C30" s="198"/>
      <c r="D30" s="198"/>
      <c r="E30" s="198"/>
      <c r="F30" s="198"/>
    </row>
    <row r="32" spans="1:6" ht="29.25" customHeight="1" x14ac:dyDescent="0.25">
      <c r="A32" s="4"/>
      <c r="B32" s="2">
        <v>2013</v>
      </c>
      <c r="C32" s="2">
        <v>2014</v>
      </c>
      <c r="D32" s="2" t="s">
        <v>3</v>
      </c>
      <c r="E32" s="2" t="s">
        <v>4</v>
      </c>
      <c r="F32" s="2" t="s">
        <v>5</v>
      </c>
    </row>
    <row r="33" spans="1:6" ht="18" customHeight="1" x14ac:dyDescent="0.25">
      <c r="A33" s="4" t="s">
        <v>23</v>
      </c>
      <c r="B33" s="5"/>
      <c r="C33" s="5"/>
      <c r="D33" s="5">
        <v>5400000</v>
      </c>
      <c r="E33" s="5"/>
      <c r="F33" s="5"/>
    </row>
    <row r="34" spans="1:6" ht="18" customHeight="1" x14ac:dyDescent="0.25">
      <c r="A34" s="4" t="s">
        <v>24</v>
      </c>
      <c r="B34" s="5"/>
      <c r="C34" s="5"/>
      <c r="D34" s="5"/>
      <c r="E34" s="5">
        <f>13200000-D33</f>
        <v>7800000</v>
      </c>
      <c r="F34" s="5"/>
    </row>
    <row r="35" spans="1:6" ht="18" customHeight="1" x14ac:dyDescent="0.25">
      <c r="A35" s="4" t="s">
        <v>25</v>
      </c>
      <c r="B35" s="5"/>
      <c r="C35" s="5"/>
      <c r="D35" s="5">
        <v>800000</v>
      </c>
      <c r="E35" s="5">
        <f>D35</f>
        <v>800000</v>
      </c>
      <c r="F35" s="5"/>
    </row>
    <row r="36" spans="1:6" ht="18" customHeight="1" x14ac:dyDescent="0.25">
      <c r="A36" s="3" t="s">
        <v>26</v>
      </c>
      <c r="B36" s="5"/>
      <c r="C36" s="5"/>
      <c r="D36" s="5">
        <f>'[1]Rozpocet 2015'!E36</f>
        <v>438750</v>
      </c>
      <c r="E36" s="5"/>
      <c r="F36" s="5"/>
    </row>
    <row r="37" spans="1:6" ht="18" customHeight="1" x14ac:dyDescent="0.25">
      <c r="A37" s="4" t="s">
        <v>27</v>
      </c>
      <c r="B37" s="5"/>
      <c r="C37" s="5"/>
      <c r="D37" s="5"/>
      <c r="E37" s="5"/>
      <c r="F37" s="5"/>
    </row>
    <row r="38" spans="1:6" ht="18" customHeight="1" x14ac:dyDescent="0.25">
      <c r="A38" s="4" t="s">
        <v>28</v>
      </c>
      <c r="B38" s="5"/>
      <c r="C38" s="5"/>
      <c r="D38" s="5"/>
      <c r="E38" s="5"/>
      <c r="F38" s="5"/>
    </row>
    <row r="39" spans="1:6" ht="18" customHeight="1" x14ac:dyDescent="0.25">
      <c r="A39" s="4" t="s">
        <v>29</v>
      </c>
      <c r="B39" s="5"/>
      <c r="C39" s="5"/>
      <c r="D39" s="5">
        <v>220000</v>
      </c>
      <c r="E39" s="5"/>
      <c r="F39" s="5"/>
    </row>
    <row r="40" spans="1:6" ht="18" customHeight="1" x14ac:dyDescent="0.25">
      <c r="A40" s="4" t="s">
        <v>30</v>
      </c>
      <c r="B40" s="5"/>
      <c r="C40" s="5"/>
      <c r="D40" s="5">
        <v>350000</v>
      </c>
      <c r="E40" s="5"/>
      <c r="F40" s="5"/>
    </row>
    <row r="41" spans="1:6" ht="18" customHeight="1" x14ac:dyDescent="0.25">
      <c r="A41" s="4" t="s">
        <v>31</v>
      </c>
      <c r="B41" s="5"/>
      <c r="C41" s="5"/>
      <c r="D41" s="5">
        <v>100000</v>
      </c>
      <c r="E41" s="5"/>
      <c r="F41" s="5"/>
    </row>
    <row r="42" spans="1:6" ht="18" customHeight="1" x14ac:dyDescent="0.25">
      <c r="A42" s="4" t="s">
        <v>32</v>
      </c>
      <c r="B42" s="5"/>
      <c r="C42" s="5"/>
      <c r="D42" s="5"/>
      <c r="E42" s="5"/>
      <c r="F42" s="5">
        <v>250000</v>
      </c>
    </row>
    <row r="43" spans="1:6" ht="18" customHeight="1" x14ac:dyDescent="0.25">
      <c r="A43" s="4" t="s">
        <v>33</v>
      </c>
      <c r="B43" s="5"/>
      <c r="C43" s="5"/>
      <c r="D43" s="5"/>
      <c r="E43" s="5"/>
      <c r="F43" s="5">
        <v>500000</v>
      </c>
    </row>
    <row r="44" spans="1:6" ht="18" customHeight="1" x14ac:dyDescent="0.25">
      <c r="A44" s="4" t="s">
        <v>34</v>
      </c>
      <c r="B44" s="5"/>
      <c r="C44" s="5">
        <f>[1]Soukup!E41</f>
        <v>250000</v>
      </c>
      <c r="D44" s="5"/>
      <c r="E44" s="5"/>
      <c r="F44" s="5"/>
    </row>
    <row r="45" spans="1:6" ht="18" customHeight="1" x14ac:dyDescent="0.25">
      <c r="A45" s="4" t="s">
        <v>35</v>
      </c>
      <c r="B45" s="5">
        <f>[1]Soukup!D39</f>
        <v>650000</v>
      </c>
      <c r="C45" s="5">
        <f>[1]Soukup!E39</f>
        <v>800000</v>
      </c>
      <c r="D45" s="5"/>
      <c r="E45" s="5"/>
      <c r="F45" s="5"/>
    </row>
    <row r="46" spans="1:6" ht="18" customHeight="1" x14ac:dyDescent="0.25">
      <c r="A46" s="4" t="s">
        <v>36</v>
      </c>
      <c r="B46" s="5">
        <v>1600000</v>
      </c>
      <c r="C46" s="5"/>
      <c r="D46" s="5"/>
      <c r="E46" s="5"/>
      <c r="F46" s="5"/>
    </row>
    <row r="47" spans="1:6" ht="18" customHeight="1" x14ac:dyDescent="0.25">
      <c r="A47" s="4" t="s">
        <v>37</v>
      </c>
      <c r="B47" s="5"/>
      <c r="C47" s="5"/>
      <c r="D47" s="5"/>
      <c r="E47" s="5"/>
      <c r="F47" s="5"/>
    </row>
    <row r="48" spans="1:6" ht="18" customHeight="1" x14ac:dyDescent="0.25">
      <c r="A48" s="4" t="s">
        <v>38</v>
      </c>
      <c r="B48" s="5">
        <f>[1]Soukup!D36</f>
        <v>753000</v>
      </c>
      <c r="C48" s="5"/>
      <c r="D48" s="5"/>
      <c r="E48" s="5"/>
      <c r="F48" s="5"/>
    </row>
    <row r="49" spans="1:6" ht="18" customHeight="1" x14ac:dyDescent="0.25">
      <c r="A49" s="4" t="s">
        <v>39</v>
      </c>
      <c r="B49" s="5">
        <f>[1]Soukup!D37</f>
        <v>500000</v>
      </c>
      <c r="C49" s="5"/>
      <c r="D49" s="5"/>
      <c r="E49" s="5"/>
      <c r="F49" s="5"/>
    </row>
    <row r="50" spans="1:6" s="9" customFormat="1" ht="29.25" customHeight="1" x14ac:dyDescent="0.2">
      <c r="A50" s="8" t="s">
        <v>40</v>
      </c>
      <c r="B50" s="7">
        <f>SUM(B33:B47)</f>
        <v>2250000</v>
      </c>
      <c r="C50" s="7">
        <f>SUM(C33:C47)</f>
        <v>1050000</v>
      </c>
      <c r="D50" s="7">
        <f>SUM(D33:D47)</f>
        <v>7308750</v>
      </c>
      <c r="E50" s="7">
        <f>SUM(E33:E47)</f>
        <v>8600000</v>
      </c>
      <c r="F50" s="7">
        <f>SUM(F33:F47)</f>
        <v>750000</v>
      </c>
    </row>
    <row r="52" spans="1:6" x14ac:dyDescent="0.25">
      <c r="A52"/>
      <c r="B52"/>
    </row>
    <row r="53" spans="1:6" x14ac:dyDescent="0.25">
      <c r="A53"/>
      <c r="B53"/>
    </row>
    <row r="54" spans="1:6" x14ac:dyDescent="0.25">
      <c r="A54" s="10"/>
      <c r="B54" s="10"/>
    </row>
    <row r="55" spans="1:6" x14ac:dyDescent="0.25">
      <c r="A55" s="10"/>
      <c r="B55" s="10"/>
    </row>
  </sheetData>
  <mergeCells count="2">
    <mergeCell ref="A1:F1"/>
    <mergeCell ref="A30:F30"/>
  </mergeCells>
  <pageMargins left="0.70866141732283472" right="0.70866141732283472" top="0.78740157480314965" bottom="0.78740157480314965" header="0.31496062992125984" footer="0.31496062992125984"/>
  <pageSetup paperSize="9" scale="9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workbookViewId="0">
      <selection sqref="A1:F24"/>
    </sheetView>
  </sheetViews>
  <sheetFormatPr defaultRowHeight="15" x14ac:dyDescent="0.25"/>
  <cols>
    <col min="1" max="1" width="37.5703125" customWidth="1"/>
    <col min="2" max="6" width="19.5703125" customWidth="1"/>
  </cols>
  <sheetData>
    <row r="1" spans="1:6" ht="18.75" x14ac:dyDescent="0.25">
      <c r="A1" s="198" t="s">
        <v>308</v>
      </c>
      <c r="B1" s="198"/>
      <c r="C1" s="198"/>
      <c r="D1" s="198"/>
      <c r="E1" s="198"/>
      <c r="F1" s="190"/>
    </row>
    <row r="2" spans="1:6" x14ac:dyDescent="0.25">
      <c r="A2" s="1"/>
      <c r="B2" s="1"/>
      <c r="C2" s="1"/>
      <c r="D2" s="1"/>
      <c r="E2" s="1"/>
      <c r="F2" s="1"/>
    </row>
    <row r="3" spans="1:6" ht="17.25" customHeight="1" x14ac:dyDescent="0.25">
      <c r="A3" s="2" t="s">
        <v>1</v>
      </c>
      <c r="B3" s="157">
        <v>2024</v>
      </c>
      <c r="C3" s="157">
        <v>2025</v>
      </c>
      <c r="D3" s="157">
        <v>2026</v>
      </c>
      <c r="E3" s="157">
        <v>2027</v>
      </c>
      <c r="F3" s="157">
        <v>2028</v>
      </c>
    </row>
    <row r="4" spans="1:6" ht="17.25" customHeight="1" x14ac:dyDescent="0.25">
      <c r="A4" s="4" t="s">
        <v>309</v>
      </c>
      <c r="B4" s="5">
        <v>12000000</v>
      </c>
      <c r="C4" s="5">
        <v>12000000</v>
      </c>
      <c r="D4" s="5">
        <v>10000000</v>
      </c>
      <c r="E4" s="5">
        <v>10000000</v>
      </c>
      <c r="F4" s="5">
        <v>10000000</v>
      </c>
    </row>
    <row r="5" spans="1:6" ht="17.25" customHeight="1" x14ac:dyDescent="0.25">
      <c r="A5" s="4" t="s">
        <v>310</v>
      </c>
      <c r="B5" s="5">
        <v>1000000</v>
      </c>
      <c r="C5" s="5">
        <v>500000</v>
      </c>
      <c r="D5" s="5">
        <v>1000000</v>
      </c>
      <c r="E5" s="5">
        <v>1000000</v>
      </c>
      <c r="F5" s="5">
        <v>1000000</v>
      </c>
    </row>
    <row r="6" spans="1:6" ht="17.25" customHeight="1" x14ac:dyDescent="0.25">
      <c r="A6" s="4" t="s">
        <v>311</v>
      </c>
      <c r="B6" s="5">
        <v>0</v>
      </c>
      <c r="C6" s="5">
        <v>0</v>
      </c>
      <c r="D6" s="5">
        <f>'Prijmy 2016'!N30</f>
        <v>0</v>
      </c>
      <c r="E6" s="5">
        <v>0</v>
      </c>
      <c r="F6" s="5">
        <v>0</v>
      </c>
    </row>
    <row r="7" spans="1:6" ht="17.25" customHeight="1" x14ac:dyDescent="0.25">
      <c r="A7" s="4"/>
      <c r="B7" s="5"/>
      <c r="C7" s="5"/>
      <c r="D7" s="5"/>
      <c r="E7" s="5"/>
      <c r="F7" s="5"/>
    </row>
    <row r="8" spans="1:6" ht="17.25" customHeight="1" x14ac:dyDescent="0.25">
      <c r="A8" s="4" t="s">
        <v>314</v>
      </c>
      <c r="B8" s="5">
        <v>2000000</v>
      </c>
      <c r="C8" s="5">
        <v>1500000</v>
      </c>
      <c r="D8" s="5"/>
      <c r="E8" s="5"/>
      <c r="F8" s="5"/>
    </row>
    <row r="9" spans="1:6" ht="17.25" customHeight="1" x14ac:dyDescent="0.25">
      <c r="A9" s="4"/>
      <c r="B9" s="5"/>
      <c r="C9" s="160"/>
      <c r="D9" s="5"/>
      <c r="E9" s="5"/>
      <c r="F9" s="5"/>
    </row>
    <row r="10" spans="1:6" ht="17.25" customHeight="1" x14ac:dyDescent="0.25">
      <c r="A10" s="6" t="s">
        <v>10</v>
      </c>
      <c r="B10" s="7">
        <v>15000000</v>
      </c>
      <c r="C10" s="161">
        <f t="shared" ref="C10:E10" si="0">SUM(C4:C9)</f>
        <v>14000000</v>
      </c>
      <c r="D10" s="7">
        <f t="shared" si="0"/>
        <v>11000000</v>
      </c>
      <c r="E10" s="7">
        <f t="shared" si="0"/>
        <v>11000000</v>
      </c>
      <c r="F10" s="7">
        <v>11000000</v>
      </c>
    </row>
    <row r="11" spans="1:6" ht="17.25" customHeight="1" x14ac:dyDescent="0.25">
      <c r="A11" s="4"/>
      <c r="B11" s="4"/>
      <c r="C11" s="160"/>
      <c r="D11" s="5"/>
      <c r="E11" s="5"/>
      <c r="F11" s="5"/>
    </row>
    <row r="12" spans="1:6" ht="17.25" customHeight="1" x14ac:dyDescent="0.25">
      <c r="A12" s="4"/>
      <c r="B12" s="4"/>
      <c r="C12" s="160"/>
      <c r="D12" s="5"/>
      <c r="E12" s="5"/>
      <c r="F12" s="5"/>
    </row>
    <row r="13" spans="1:6" ht="17.25" customHeight="1" x14ac:dyDescent="0.25">
      <c r="A13" s="4" t="s">
        <v>312</v>
      </c>
      <c r="B13" s="5">
        <v>14500000</v>
      </c>
      <c r="C13" s="5">
        <v>13500000</v>
      </c>
      <c r="D13" s="5">
        <v>8000000</v>
      </c>
      <c r="E13" s="5">
        <v>8000000</v>
      </c>
      <c r="F13" s="5">
        <v>8000000</v>
      </c>
    </row>
    <row r="14" spans="1:6" ht="17.25" customHeight="1" x14ac:dyDescent="0.25">
      <c r="A14" s="4" t="s">
        <v>313</v>
      </c>
      <c r="B14" s="5">
        <v>500000</v>
      </c>
      <c r="C14" s="5">
        <v>500000</v>
      </c>
      <c r="D14" s="5">
        <v>3000000</v>
      </c>
      <c r="E14" s="5">
        <v>3000000</v>
      </c>
      <c r="F14" s="5">
        <v>3000000</v>
      </c>
    </row>
    <row r="15" spans="1:6" ht="17.25" customHeight="1" x14ac:dyDescent="0.25">
      <c r="A15" s="4"/>
      <c r="B15" s="5"/>
      <c r="C15" s="5"/>
      <c r="D15" s="5"/>
      <c r="E15" s="5"/>
      <c r="F15" s="5"/>
    </row>
    <row r="16" spans="1:6" ht="17.25" customHeight="1" x14ac:dyDescent="0.25">
      <c r="A16" s="6" t="s">
        <v>13</v>
      </c>
      <c r="B16" s="7">
        <f>SUM(B13:B15)</f>
        <v>15000000</v>
      </c>
      <c r="C16" s="7">
        <f t="shared" ref="C16:E16" si="1">SUM(C13:C15)</f>
        <v>14000000</v>
      </c>
      <c r="D16" s="7">
        <f t="shared" si="1"/>
        <v>11000000</v>
      </c>
      <c r="E16" s="7">
        <f t="shared" si="1"/>
        <v>11000000</v>
      </c>
      <c r="F16" s="7">
        <v>11000000</v>
      </c>
    </row>
    <row r="17" spans="1:6" ht="17.25" customHeight="1" x14ac:dyDescent="0.25">
      <c r="A17" s="4"/>
      <c r="B17" s="4"/>
      <c r="C17" s="5"/>
      <c r="D17" s="5"/>
      <c r="E17" s="5"/>
      <c r="F17" s="5"/>
    </row>
    <row r="18" spans="1:6" ht="17.25" customHeight="1" x14ac:dyDescent="0.25">
      <c r="A18" s="4" t="s">
        <v>14</v>
      </c>
      <c r="B18" s="3">
        <f>B10-B16</f>
        <v>0</v>
      </c>
      <c r="C18" s="5">
        <f t="shared" ref="C18" si="2">C10-C16</f>
        <v>0</v>
      </c>
      <c r="D18" s="5">
        <f>D10-D16</f>
        <v>0</v>
      </c>
      <c r="E18" s="5">
        <f>E10-E16</f>
        <v>0</v>
      </c>
      <c r="F18" s="5">
        <v>0</v>
      </c>
    </row>
    <row r="19" spans="1:6" ht="17.25" customHeight="1" x14ac:dyDescent="0.25">
      <c r="A19" s="4"/>
      <c r="B19" s="4"/>
      <c r="C19" s="5"/>
      <c r="D19" s="5"/>
      <c r="E19" s="5"/>
      <c r="F19" s="5"/>
    </row>
    <row r="20" spans="1:6" s="192" customFormat="1" ht="26.1" customHeight="1" x14ac:dyDescent="0.25">
      <c r="A20" s="8" t="s">
        <v>15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</row>
    <row r="21" spans="1:6" ht="17.25" customHeight="1" x14ac:dyDescent="0.25">
      <c r="A21" s="4"/>
      <c r="B21" s="4"/>
      <c r="C21" s="3"/>
      <c r="D21" s="5"/>
      <c r="E21" s="5"/>
      <c r="F21" s="5"/>
    </row>
    <row r="22" spans="1:6" ht="17.25" customHeight="1" x14ac:dyDescent="0.25">
      <c r="A22" s="4" t="s">
        <v>16</v>
      </c>
      <c r="B22" s="4"/>
      <c r="C22" s="3"/>
      <c r="D22" s="5"/>
      <c r="E22" s="5"/>
      <c r="F22" s="5"/>
    </row>
    <row r="23" spans="1:6" ht="17.25" customHeight="1" x14ac:dyDescent="0.25">
      <c r="A23" s="4" t="s">
        <v>17</v>
      </c>
      <c r="B23" s="3">
        <v>0</v>
      </c>
      <c r="C23" s="3">
        <v>0</v>
      </c>
      <c r="D23" s="3">
        <v>0</v>
      </c>
      <c r="E23" s="3">
        <v>0</v>
      </c>
      <c r="F23" s="3"/>
    </row>
    <row r="24" spans="1:6" ht="17.25" customHeight="1" x14ac:dyDescent="0.25">
      <c r="A24" s="4" t="s">
        <v>18</v>
      </c>
      <c r="B24" s="3"/>
      <c r="C24" s="3"/>
      <c r="D24" s="3"/>
      <c r="E24" s="3"/>
      <c r="F24" s="3"/>
    </row>
    <row r="25" spans="1:6" x14ac:dyDescent="0.25">
      <c r="A25" s="1"/>
      <c r="B25" s="163"/>
      <c r="C25" s="163"/>
      <c r="D25" s="162"/>
      <c r="E25" s="162"/>
      <c r="F25" s="162"/>
    </row>
    <row r="26" spans="1:6" x14ac:dyDescent="0.25">
      <c r="A26" s="1"/>
      <c r="B26" s="162"/>
      <c r="C26" s="162"/>
      <c r="D26" s="1"/>
      <c r="E26" s="1"/>
      <c r="F26" s="1"/>
    </row>
    <row r="27" spans="1:6" x14ac:dyDescent="0.25">
      <c r="A27" s="1"/>
      <c r="B27" s="162"/>
      <c r="C27" s="162"/>
      <c r="D27" s="1"/>
      <c r="E27" s="1"/>
      <c r="F27" s="1"/>
    </row>
    <row r="28" spans="1:6" x14ac:dyDescent="0.25">
      <c r="A28" s="1"/>
      <c r="B28" s="162"/>
      <c r="C28" s="162"/>
      <c r="D28" s="1"/>
      <c r="E28" s="1"/>
      <c r="F28" s="1"/>
    </row>
    <row r="29" spans="1:6" x14ac:dyDescent="0.25">
      <c r="A29" s="1"/>
      <c r="B29" s="162"/>
      <c r="C29" s="162"/>
      <c r="D29" s="1"/>
      <c r="E29" s="1"/>
      <c r="F29" s="1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opLeftCell="A12" workbookViewId="0">
      <selection sqref="A1:G31"/>
    </sheetView>
  </sheetViews>
  <sheetFormatPr defaultColWidth="9.140625" defaultRowHeight="15" x14ac:dyDescent="0.25"/>
  <cols>
    <col min="1" max="1" width="38.5703125" style="1" customWidth="1"/>
    <col min="2" max="2" width="20.28515625" style="1" hidden="1" customWidth="1"/>
    <col min="3" max="7" width="19.7109375" style="1" customWidth="1"/>
    <col min="8" max="8" width="15.85546875" style="1" customWidth="1"/>
    <col min="9" max="9" width="16.5703125" style="1" customWidth="1"/>
    <col min="10" max="16384" width="9.140625" style="1"/>
  </cols>
  <sheetData>
    <row r="1" spans="1:9" ht="24.75" customHeight="1" x14ac:dyDescent="0.25">
      <c r="A1" s="198" t="s">
        <v>307</v>
      </c>
      <c r="B1" s="198"/>
      <c r="C1" s="198"/>
      <c r="D1" s="198"/>
      <c r="E1" s="198"/>
      <c r="F1" s="198"/>
    </row>
    <row r="2" spans="1:9" ht="12.75" customHeight="1" x14ac:dyDescent="0.25">
      <c r="D2" s="1" t="s">
        <v>301</v>
      </c>
    </row>
    <row r="3" spans="1:9" ht="25.5" customHeight="1" x14ac:dyDescent="0.25">
      <c r="A3" s="2" t="s">
        <v>1</v>
      </c>
      <c r="B3" s="157">
        <v>2013</v>
      </c>
      <c r="C3" s="157">
        <v>2015</v>
      </c>
      <c r="D3" s="157" t="s">
        <v>298</v>
      </c>
      <c r="E3" s="157" t="s">
        <v>299</v>
      </c>
      <c r="F3" s="157" t="s">
        <v>117</v>
      </c>
      <c r="G3" s="157" t="s">
        <v>300</v>
      </c>
      <c r="I3" s="3">
        <f>((16908954*0.8/2)*0.065)</f>
        <v>439632.80400000006</v>
      </c>
    </row>
    <row r="4" spans="1:9" ht="18" customHeight="1" x14ac:dyDescent="0.25">
      <c r="A4" s="4" t="s">
        <v>6</v>
      </c>
      <c r="B4" s="5">
        <v>8643833</v>
      </c>
      <c r="C4" s="187">
        <v>9372365</v>
      </c>
      <c r="D4" s="187">
        <v>8842381</v>
      </c>
      <c r="E4" s="5">
        <v>8755000</v>
      </c>
      <c r="F4" s="5">
        <v>8760000</v>
      </c>
      <c r="G4" s="5">
        <f>F4</f>
        <v>8760000</v>
      </c>
    </row>
    <row r="5" spans="1:9" ht="18" customHeight="1" x14ac:dyDescent="0.25">
      <c r="A5" s="4" t="s">
        <v>7</v>
      </c>
      <c r="B5" s="5">
        <v>715295</v>
      </c>
      <c r="C5" s="187">
        <v>1075620</v>
      </c>
      <c r="D5" s="187">
        <v>1202935</v>
      </c>
      <c r="E5" s="5">
        <v>650000</v>
      </c>
      <c r="F5" s="5">
        <v>650000</v>
      </c>
      <c r="G5" s="5">
        <v>650000</v>
      </c>
    </row>
    <row r="6" spans="1:9" ht="18" customHeight="1" x14ac:dyDescent="0.25">
      <c r="A6" s="4" t="s">
        <v>8</v>
      </c>
      <c r="B6" s="5">
        <v>133854</v>
      </c>
      <c r="C6" s="187">
        <v>4000</v>
      </c>
      <c r="D6" s="187">
        <v>3720</v>
      </c>
      <c r="E6" s="5">
        <f>'Prijmy 2016'!N30</f>
        <v>0</v>
      </c>
      <c r="F6" s="5">
        <v>0</v>
      </c>
      <c r="G6" s="5">
        <v>0</v>
      </c>
    </row>
    <row r="7" spans="1:9" ht="18" customHeight="1" x14ac:dyDescent="0.25">
      <c r="A7" s="4"/>
      <c r="B7" s="5"/>
      <c r="C7" s="187"/>
      <c r="D7" s="187"/>
      <c r="E7" s="5"/>
      <c r="F7" s="5"/>
      <c r="G7" s="5"/>
    </row>
    <row r="8" spans="1:9" ht="18" customHeight="1" x14ac:dyDescent="0.25">
      <c r="A8" s="4" t="s">
        <v>9</v>
      </c>
      <c r="B8" s="5">
        <v>28393637</v>
      </c>
      <c r="C8" s="187">
        <v>35339422</v>
      </c>
      <c r="D8" s="187">
        <v>4081635</v>
      </c>
      <c r="E8" s="5">
        <v>100000</v>
      </c>
      <c r="F8" s="5">
        <v>100000</v>
      </c>
      <c r="G8" s="5">
        <f>F8</f>
        <v>100000</v>
      </c>
    </row>
    <row r="9" spans="1:9" ht="18" customHeight="1" x14ac:dyDescent="0.25">
      <c r="A9" s="4"/>
      <c r="B9" s="5"/>
      <c r="C9" s="187"/>
      <c r="D9" s="187"/>
      <c r="E9" s="5"/>
      <c r="F9" s="5"/>
      <c r="G9" s="5"/>
    </row>
    <row r="10" spans="1:9" ht="18" customHeight="1" x14ac:dyDescent="0.25">
      <c r="A10" s="6" t="s">
        <v>10</v>
      </c>
      <c r="B10" s="7">
        <f>SUM(B4:B9)-1</f>
        <v>37886618</v>
      </c>
      <c r="C10" s="188">
        <f>C4+C5+C6+C8</f>
        <v>45791407</v>
      </c>
      <c r="D10" s="188">
        <f t="shared" ref="D10:F10" si="0">SUM(D4:D9)</f>
        <v>14130671</v>
      </c>
      <c r="E10" s="7">
        <f t="shared" si="0"/>
        <v>9505000</v>
      </c>
      <c r="F10" s="7">
        <f t="shared" si="0"/>
        <v>9510000</v>
      </c>
      <c r="G10" s="7">
        <f t="shared" ref="G10" si="1">SUM(G4:G9)</f>
        <v>9510000</v>
      </c>
    </row>
    <row r="11" spans="1:9" ht="18" customHeight="1" x14ac:dyDescent="0.25">
      <c r="A11" s="4"/>
      <c r="B11" s="4"/>
      <c r="C11" s="187"/>
      <c r="D11" s="187"/>
      <c r="E11" s="5"/>
      <c r="F11" s="5"/>
      <c r="G11" s="5"/>
    </row>
    <row r="12" spans="1:9" ht="18" customHeight="1" x14ac:dyDescent="0.25">
      <c r="A12" s="4"/>
      <c r="B12" s="4"/>
      <c r="C12" s="187"/>
      <c r="D12" s="187"/>
      <c r="E12" s="5"/>
      <c r="F12" s="5"/>
      <c r="G12" s="5"/>
    </row>
    <row r="13" spans="1:9" ht="18" customHeight="1" x14ac:dyDescent="0.25">
      <c r="A13" s="4" t="s">
        <v>11</v>
      </c>
      <c r="B13" s="5">
        <v>19677167</v>
      </c>
      <c r="C13" s="187">
        <v>28257607</v>
      </c>
      <c r="D13" s="187">
        <v>6958066</v>
      </c>
      <c r="E13" s="5">
        <v>5954000</v>
      </c>
      <c r="F13" s="5">
        <v>5960000</v>
      </c>
      <c r="G13" s="5">
        <f>F13</f>
        <v>5960000</v>
      </c>
    </row>
    <row r="14" spans="1:9" ht="18" customHeight="1" x14ac:dyDescent="0.25">
      <c r="A14" s="4" t="s">
        <v>12</v>
      </c>
      <c r="B14" s="5">
        <v>270812</v>
      </c>
      <c r="C14" s="187">
        <v>14243062</v>
      </c>
      <c r="D14" s="187">
        <v>11611559</v>
      </c>
      <c r="E14" s="5">
        <v>3551000</v>
      </c>
      <c r="F14" s="5">
        <v>3550000</v>
      </c>
      <c r="G14" s="5">
        <v>3550000</v>
      </c>
    </row>
    <row r="15" spans="1:9" ht="18" customHeight="1" x14ac:dyDescent="0.25">
      <c r="A15" s="4"/>
      <c r="B15" s="5"/>
      <c r="C15" s="187"/>
      <c r="D15" s="187"/>
      <c r="E15" s="5"/>
      <c r="F15" s="5"/>
      <c r="G15" s="5"/>
    </row>
    <row r="16" spans="1:9" ht="18" customHeight="1" x14ac:dyDescent="0.25">
      <c r="A16" s="6" t="s">
        <v>13</v>
      </c>
      <c r="B16" s="7">
        <f>SUM(B13:B14)</f>
        <v>19947979</v>
      </c>
      <c r="C16" s="188">
        <f>SUM(C13:C15)</f>
        <v>42500669</v>
      </c>
      <c r="D16" s="188">
        <f t="shared" ref="D16:G16" si="2">SUM(D13:D15)</f>
        <v>18569625</v>
      </c>
      <c r="E16" s="7">
        <f t="shared" si="2"/>
        <v>9505000</v>
      </c>
      <c r="F16" s="7">
        <f t="shared" si="2"/>
        <v>9510000</v>
      </c>
      <c r="G16" s="7">
        <f t="shared" si="2"/>
        <v>9510000</v>
      </c>
    </row>
    <row r="17" spans="1:7" x14ac:dyDescent="0.25">
      <c r="A17" s="4"/>
      <c r="B17" s="4"/>
      <c r="C17" s="187"/>
      <c r="D17" s="187"/>
      <c r="E17" s="5"/>
      <c r="F17" s="5"/>
      <c r="G17" s="5"/>
    </row>
    <row r="18" spans="1:7" x14ac:dyDescent="0.25">
      <c r="A18" s="4" t="s">
        <v>14</v>
      </c>
      <c r="B18" s="3">
        <f>B10-B16</f>
        <v>17938639</v>
      </c>
      <c r="C18" s="187">
        <f>C10-C16</f>
        <v>3290738</v>
      </c>
      <c r="D18" s="187">
        <f t="shared" ref="D18" si="3">D10-D16</f>
        <v>-4438954</v>
      </c>
      <c r="E18" s="5">
        <f>E10-E16</f>
        <v>0</v>
      </c>
      <c r="F18" s="5">
        <f>F10-F16</f>
        <v>0</v>
      </c>
      <c r="G18" s="5">
        <f>G10-G16</f>
        <v>0</v>
      </c>
    </row>
    <row r="19" spans="1:7" x14ac:dyDescent="0.25">
      <c r="A19" s="4"/>
      <c r="B19" s="4"/>
      <c r="C19" s="187"/>
      <c r="D19" s="187"/>
      <c r="E19" s="5"/>
      <c r="F19" s="5"/>
      <c r="G19" s="5"/>
    </row>
    <row r="20" spans="1:7" x14ac:dyDescent="0.25">
      <c r="A20" s="6" t="s">
        <v>15</v>
      </c>
      <c r="B20" s="6"/>
      <c r="C20" s="188"/>
      <c r="D20" s="187"/>
      <c r="E20" s="5"/>
      <c r="F20" s="5"/>
      <c r="G20" s="5"/>
    </row>
    <row r="21" spans="1:7" x14ac:dyDescent="0.25">
      <c r="A21" s="4"/>
      <c r="B21" s="4"/>
      <c r="C21" s="189"/>
      <c r="D21" s="187"/>
      <c r="E21" s="5"/>
      <c r="F21" s="5"/>
      <c r="G21" s="5"/>
    </row>
    <row r="22" spans="1:7" x14ac:dyDescent="0.25">
      <c r="A22" s="4" t="s">
        <v>16</v>
      </c>
      <c r="B22" s="4"/>
      <c r="C22" s="189"/>
      <c r="D22" s="187"/>
      <c r="E22" s="5"/>
      <c r="F22" s="5"/>
      <c r="G22" s="5"/>
    </row>
    <row r="23" spans="1:7" x14ac:dyDescent="0.25">
      <c r="A23" s="4" t="s">
        <v>17</v>
      </c>
      <c r="B23" s="4"/>
      <c r="C23" s="189"/>
      <c r="D23" s="187"/>
      <c r="E23" s="5"/>
      <c r="F23" s="5"/>
      <c r="G23" s="5"/>
    </row>
    <row r="24" spans="1:7" x14ac:dyDescent="0.25">
      <c r="A24" s="4" t="s">
        <v>18</v>
      </c>
      <c r="B24" s="4"/>
      <c r="C24" s="189"/>
      <c r="D24" s="187">
        <v>4438954</v>
      </c>
      <c r="E24" s="5"/>
      <c r="F24" s="5"/>
      <c r="G24" s="5"/>
    </row>
    <row r="25" spans="1:7" x14ac:dyDescent="0.25">
      <c r="A25" s="4" t="s">
        <v>269</v>
      </c>
      <c r="B25" s="4"/>
      <c r="C25" s="187"/>
      <c r="D25" s="187"/>
      <c r="E25" s="5"/>
      <c r="F25" s="5"/>
      <c r="G25" s="5"/>
    </row>
    <row r="26" spans="1:7" x14ac:dyDescent="0.25">
      <c r="A26" s="4" t="s">
        <v>270</v>
      </c>
      <c r="B26" s="3">
        <v>13384611</v>
      </c>
      <c r="C26" s="187"/>
      <c r="D26" s="187"/>
      <c r="E26" s="5"/>
      <c r="F26" s="5"/>
      <c r="G26" s="5"/>
    </row>
    <row r="27" spans="1:7" x14ac:dyDescent="0.25">
      <c r="B27" s="163"/>
      <c r="C27" s="163"/>
      <c r="D27" s="163"/>
      <c r="E27" s="162"/>
      <c r="F27" s="162"/>
      <c r="G27" s="162"/>
    </row>
    <row r="28" spans="1:7" x14ac:dyDescent="0.25">
      <c r="A28" s="1" t="s">
        <v>184</v>
      </c>
      <c r="C28" s="162">
        <v>1627128.85</v>
      </c>
      <c r="D28" s="162"/>
    </row>
    <row r="29" spans="1:7" x14ac:dyDescent="0.25">
      <c r="A29" s="1" t="s">
        <v>273</v>
      </c>
      <c r="C29" s="162">
        <v>2962632.75</v>
      </c>
      <c r="D29" s="162"/>
    </row>
    <row r="30" spans="1:7" x14ac:dyDescent="0.25">
      <c r="A30" s="1" t="s">
        <v>276</v>
      </c>
      <c r="C30" s="162"/>
      <c r="D30" s="162">
        <v>1150000</v>
      </c>
    </row>
    <row r="31" spans="1:7" x14ac:dyDescent="0.25">
      <c r="A31" s="1" t="s">
        <v>275</v>
      </c>
      <c r="C31" s="162"/>
      <c r="D31" s="162">
        <v>574000</v>
      </c>
    </row>
    <row r="32" spans="1:7" x14ac:dyDescent="0.25">
      <c r="D32" s="162"/>
      <c r="E32" s="162"/>
    </row>
    <row r="33" spans="1:7" ht="18.75" x14ac:dyDescent="0.25">
      <c r="A33" s="198" t="s">
        <v>274</v>
      </c>
      <c r="B33" s="198"/>
      <c r="C33" s="198"/>
      <c r="D33" s="198"/>
      <c r="E33" s="198"/>
      <c r="F33" s="198"/>
    </row>
    <row r="35" spans="1:7" x14ac:dyDescent="0.25">
      <c r="A35" s="4"/>
      <c r="B35" s="2">
        <v>2013</v>
      </c>
      <c r="C35" s="2">
        <v>2014</v>
      </c>
      <c r="D35" s="2" t="s">
        <v>3</v>
      </c>
      <c r="E35" s="2" t="s">
        <v>4</v>
      </c>
      <c r="F35" s="2" t="s">
        <v>5</v>
      </c>
      <c r="G35" s="2" t="s">
        <v>117</v>
      </c>
    </row>
    <row r="36" spans="1:7" x14ac:dyDescent="0.25">
      <c r="A36" s="4" t="s">
        <v>23</v>
      </c>
      <c r="B36" s="5"/>
      <c r="C36" s="5"/>
      <c r="D36" s="5">
        <v>6600000</v>
      </c>
      <c r="E36" s="5">
        <v>170000</v>
      </c>
      <c r="F36" s="5"/>
      <c r="G36" s="5"/>
    </row>
    <row r="37" spans="1:7" x14ac:dyDescent="0.25">
      <c r="A37" s="4" t="s">
        <v>265</v>
      </c>
      <c r="B37" s="5"/>
      <c r="C37" s="5"/>
      <c r="D37" s="5"/>
      <c r="E37" s="5">
        <f>'Vydaje 2016'!G48*1000</f>
        <v>5764000</v>
      </c>
      <c r="F37" s="5"/>
      <c r="G37" s="5"/>
    </row>
    <row r="38" spans="1:7" x14ac:dyDescent="0.25">
      <c r="A38" s="4" t="s">
        <v>25</v>
      </c>
      <c r="B38" s="5"/>
      <c r="C38" s="5"/>
      <c r="D38" s="5"/>
      <c r="E38" s="5">
        <v>2600000</v>
      </c>
      <c r="F38" s="5">
        <v>1250000</v>
      </c>
      <c r="G38" s="5"/>
    </row>
    <row r="39" spans="1:7" x14ac:dyDescent="0.25">
      <c r="A39" s="3" t="s">
        <v>26</v>
      </c>
      <c r="B39" s="5"/>
      <c r="C39" s="5"/>
      <c r="D39" s="5"/>
      <c r="E39" s="5">
        <v>250000</v>
      </c>
      <c r="F39" s="5"/>
      <c r="G39" s="5">
        <v>1250000</v>
      </c>
    </row>
    <row r="40" spans="1:7" x14ac:dyDescent="0.25">
      <c r="A40" s="4" t="s">
        <v>27</v>
      </c>
      <c r="B40" s="5"/>
      <c r="C40" s="5"/>
      <c r="D40" s="5"/>
      <c r="E40" s="5"/>
      <c r="F40" s="5"/>
      <c r="G40" s="5"/>
    </row>
    <row r="41" spans="1:7" x14ac:dyDescent="0.25">
      <c r="A41" s="4" t="s">
        <v>28</v>
      </c>
      <c r="B41" s="5"/>
      <c r="C41" s="5"/>
      <c r="D41" s="5"/>
      <c r="E41" s="5"/>
      <c r="F41" s="5"/>
      <c r="G41" s="5"/>
    </row>
    <row r="42" spans="1:7" x14ac:dyDescent="0.25">
      <c r="A42" s="4" t="s">
        <v>29</v>
      </c>
      <c r="B42" s="5"/>
      <c r="C42" s="5"/>
      <c r="D42" s="5"/>
      <c r="E42" s="5"/>
      <c r="F42" s="5"/>
      <c r="G42" s="5"/>
    </row>
    <row r="43" spans="1:7" x14ac:dyDescent="0.25">
      <c r="A43" s="4" t="s">
        <v>30</v>
      </c>
      <c r="B43" s="5"/>
      <c r="C43" s="5"/>
      <c r="D43" s="5">
        <v>350000</v>
      </c>
      <c r="E43" s="5">
        <f>'Vydaje 2016'!T49*1000</f>
        <v>85000</v>
      </c>
      <c r="F43" s="5"/>
      <c r="G43" s="5"/>
    </row>
    <row r="44" spans="1:7" x14ac:dyDescent="0.25">
      <c r="A44" s="4" t="s">
        <v>31</v>
      </c>
      <c r="B44" s="5"/>
      <c r="C44" s="5"/>
      <c r="D44" s="5">
        <v>100000</v>
      </c>
      <c r="E44" s="5"/>
      <c r="F44" s="5"/>
      <c r="G44" s="5"/>
    </row>
    <row r="45" spans="1:7" x14ac:dyDescent="0.25">
      <c r="A45" s="4" t="s">
        <v>32</v>
      </c>
      <c r="B45" s="5"/>
      <c r="C45" s="5"/>
      <c r="D45" s="5"/>
      <c r="E45" s="5">
        <v>100000</v>
      </c>
      <c r="F45" s="5">
        <v>250000</v>
      </c>
      <c r="G45" s="5">
        <v>250000</v>
      </c>
    </row>
    <row r="46" spans="1:7" x14ac:dyDescent="0.25">
      <c r="A46" s="4" t="s">
        <v>33</v>
      </c>
      <c r="B46" s="5"/>
      <c r="C46" s="5"/>
      <c r="D46" s="5">
        <v>4250000</v>
      </c>
      <c r="E46" s="5"/>
      <c r="F46" s="5">
        <v>500000</v>
      </c>
      <c r="G46" s="5">
        <v>500000</v>
      </c>
    </row>
    <row r="47" spans="1:7" x14ac:dyDescent="0.25">
      <c r="A47" s="4" t="s">
        <v>34</v>
      </c>
      <c r="B47" s="5"/>
      <c r="C47" s="5">
        <f>[1]Soukup!E41</f>
        <v>250000</v>
      </c>
      <c r="D47" s="5"/>
      <c r="E47" s="5"/>
      <c r="F47" s="5"/>
      <c r="G47" s="5"/>
    </row>
    <row r="48" spans="1:7" x14ac:dyDescent="0.25">
      <c r="A48" s="4" t="s">
        <v>35</v>
      </c>
      <c r="B48" s="5">
        <f>[1]Soukup!D39</f>
        <v>650000</v>
      </c>
      <c r="C48" s="5">
        <f>[1]Soukup!E39</f>
        <v>800000</v>
      </c>
      <c r="D48" s="5"/>
      <c r="E48" s="5"/>
      <c r="F48" s="5"/>
      <c r="G48" s="5"/>
    </row>
    <row r="49" spans="1:7" x14ac:dyDescent="0.25">
      <c r="A49" s="4" t="s">
        <v>36</v>
      </c>
      <c r="B49" s="5">
        <v>1600000</v>
      </c>
      <c r="C49" s="5"/>
      <c r="D49" s="5"/>
      <c r="E49" s="5"/>
      <c r="F49" s="5"/>
      <c r="G49" s="5"/>
    </row>
    <row r="50" spans="1:7" x14ac:dyDescent="0.25">
      <c r="A50" s="4" t="s">
        <v>266</v>
      </c>
      <c r="B50" s="5"/>
      <c r="C50" s="5"/>
      <c r="D50" s="5"/>
      <c r="E50" s="5">
        <v>400000</v>
      </c>
      <c r="F50" s="5"/>
      <c r="G50" s="5"/>
    </row>
    <row r="51" spans="1:7" x14ac:dyDescent="0.25">
      <c r="A51" s="4" t="s">
        <v>38</v>
      </c>
      <c r="B51" s="5">
        <f>[1]Soukup!D36</f>
        <v>753000</v>
      </c>
      <c r="C51" s="5"/>
      <c r="D51" s="5"/>
      <c r="E51" s="5"/>
      <c r="F51" s="5"/>
      <c r="G51" s="5"/>
    </row>
    <row r="52" spans="1:7" x14ac:dyDescent="0.25">
      <c r="A52" s="4" t="s">
        <v>39</v>
      </c>
      <c r="B52" s="5">
        <f>[1]Soukup!D37</f>
        <v>500000</v>
      </c>
      <c r="C52" s="5"/>
      <c r="D52" s="5"/>
      <c r="E52" s="5"/>
      <c r="F52" s="5"/>
      <c r="G52" s="5"/>
    </row>
    <row r="53" spans="1:7" x14ac:dyDescent="0.25">
      <c r="A53" s="4" t="s">
        <v>267</v>
      </c>
      <c r="B53" s="5"/>
      <c r="C53" s="5"/>
      <c r="D53" s="5"/>
      <c r="E53" s="5">
        <f>'Vydaje 2016'!D48*1000</f>
        <v>170000</v>
      </c>
      <c r="F53" s="5"/>
      <c r="G53" s="5"/>
    </row>
    <row r="54" spans="1:7" x14ac:dyDescent="0.25">
      <c r="A54" s="4" t="s">
        <v>268</v>
      </c>
      <c r="B54" s="5"/>
      <c r="C54" s="5"/>
      <c r="D54" s="5"/>
      <c r="E54" s="5">
        <v>540000</v>
      </c>
      <c r="F54" s="5"/>
      <c r="G54" s="5"/>
    </row>
    <row r="55" spans="1:7" s="9" customFormat="1" ht="14.25" x14ac:dyDescent="0.2">
      <c r="A55" s="8" t="s">
        <v>40</v>
      </c>
      <c r="B55" s="7">
        <f t="shared" ref="B55:D55" si="4">SUM(B36:B53)</f>
        <v>3503000</v>
      </c>
      <c r="C55" s="7">
        <f t="shared" si="4"/>
        <v>1050000</v>
      </c>
      <c r="D55" s="7">
        <f t="shared" si="4"/>
        <v>11300000</v>
      </c>
      <c r="E55" s="7">
        <f>SUM(E36:E54)</f>
        <v>10079000</v>
      </c>
      <c r="F55" s="7">
        <f>SUM(F36:F50)</f>
        <v>2000000</v>
      </c>
      <c r="G55" s="7">
        <f>SUM(G36:G50)</f>
        <v>2000000</v>
      </c>
    </row>
    <row r="57" spans="1:7" x14ac:dyDescent="0.25">
      <c r="A57"/>
      <c r="B57"/>
    </row>
    <row r="58" spans="1:7" x14ac:dyDescent="0.25">
      <c r="A58" s="158" t="s">
        <v>262</v>
      </c>
      <c r="B58"/>
      <c r="C58"/>
      <c r="D58"/>
    </row>
    <row r="59" spans="1:7" x14ac:dyDescent="0.25">
      <c r="A59" t="s">
        <v>263</v>
      </c>
      <c r="B59"/>
      <c r="C59"/>
      <c r="D59" s="159">
        <v>6600000</v>
      </c>
    </row>
    <row r="60" spans="1:7" x14ac:dyDescent="0.25">
      <c r="A60" t="s">
        <v>271</v>
      </c>
      <c r="B60"/>
      <c r="C60"/>
      <c r="D60" s="159">
        <v>2500000</v>
      </c>
    </row>
    <row r="61" spans="1:7" x14ac:dyDescent="0.25">
      <c r="A61" t="s">
        <v>264</v>
      </c>
      <c r="B61"/>
      <c r="C61"/>
      <c r="D61" s="159">
        <v>800000</v>
      </c>
    </row>
    <row r="62" spans="1:7" x14ac:dyDescent="0.25">
      <c r="A62" s="1" t="s">
        <v>272</v>
      </c>
      <c r="D62" s="159">
        <v>1500000</v>
      </c>
    </row>
    <row r="63" spans="1:7" x14ac:dyDescent="0.25">
      <c r="D63" s="159"/>
    </row>
  </sheetData>
  <mergeCells count="2">
    <mergeCell ref="A1:F1"/>
    <mergeCell ref="A33:F3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4"/>
  <sheetViews>
    <sheetView zoomScale="75" zoomScaleNormal="75" workbookViewId="0">
      <pane xSplit="2" ySplit="3" topLeftCell="S39" activePane="bottomRight" state="frozen"/>
      <selection pane="topRight" activeCell="C1" sqref="C1"/>
      <selection pane="bottomLeft" activeCell="A4" sqref="A4"/>
      <selection pane="bottomRight" activeCell="P49" sqref="P49:P51"/>
    </sheetView>
  </sheetViews>
  <sheetFormatPr defaultColWidth="9.140625" defaultRowHeight="12.75" x14ac:dyDescent="0.2"/>
  <cols>
    <col min="1" max="1" width="31.140625" style="77" customWidth="1"/>
    <col min="2" max="2" width="6.28515625" style="77" customWidth="1"/>
    <col min="3" max="3" width="11.85546875" style="77" customWidth="1"/>
    <col min="4" max="4" width="16.28515625" style="77" customWidth="1"/>
    <col min="5" max="5" width="16" style="77" customWidth="1"/>
    <col min="6" max="6" width="14.7109375" style="77" customWidth="1"/>
    <col min="7" max="7" width="14.42578125" style="83" customWidth="1"/>
    <col min="8" max="8" width="13" style="77" customWidth="1"/>
    <col min="9" max="10" width="13.28515625" style="77" customWidth="1"/>
    <col min="11" max="11" width="13" style="77" customWidth="1"/>
    <col min="12" max="13" width="14.7109375" style="77" customWidth="1"/>
    <col min="14" max="14" width="12.7109375" style="77" customWidth="1"/>
    <col min="15" max="15" width="13.28515625" style="77" customWidth="1"/>
    <col min="16" max="16" width="14.28515625" style="77" customWidth="1"/>
    <col min="17" max="17" width="13.7109375" style="77" customWidth="1"/>
    <col min="18" max="18" width="11.42578125" style="77" customWidth="1"/>
    <col min="19" max="19" width="14.28515625" style="77" customWidth="1"/>
    <col min="20" max="20" width="13.28515625" style="77" customWidth="1"/>
    <col min="21" max="21" width="13.7109375" style="77" customWidth="1"/>
    <col min="22" max="22" width="11.42578125" style="77" customWidth="1"/>
    <col min="23" max="23" width="12.28515625" style="77" customWidth="1"/>
    <col min="24" max="24" width="18.28515625" style="77" customWidth="1"/>
    <col min="25" max="25" width="14.42578125" style="77" customWidth="1"/>
    <col min="26" max="26" width="11.42578125" style="77" customWidth="1"/>
    <col min="27" max="27" width="15.42578125" style="77" customWidth="1"/>
    <col min="28" max="28" width="12" style="77" customWidth="1"/>
    <col min="29" max="29" width="13.140625" style="77" customWidth="1"/>
    <col min="30" max="30" width="17.140625" style="83" customWidth="1"/>
    <col min="31" max="34" width="11.42578125" style="77" customWidth="1"/>
    <col min="35" max="16384" width="9.140625" style="77"/>
  </cols>
  <sheetData>
    <row r="1" spans="1:34" ht="23.45" customHeight="1" x14ac:dyDescent="0.2">
      <c r="A1" s="76" t="s">
        <v>168</v>
      </c>
      <c r="C1" s="78"/>
      <c r="G1" s="79"/>
      <c r="I1" s="78"/>
      <c r="J1" s="80"/>
      <c r="K1" s="80"/>
      <c r="L1" s="81" t="s">
        <v>172</v>
      </c>
      <c r="M1" s="81"/>
      <c r="Y1" s="82">
        <f>Y61+AA61</f>
        <v>2915</v>
      </c>
      <c r="AH1" s="77">
        <v>0</v>
      </c>
    </row>
    <row r="2" spans="1:34" ht="68.45" customHeight="1" thickBot="1" x14ac:dyDescent="0.25">
      <c r="A2" s="199" t="s">
        <v>173</v>
      </c>
      <c r="B2" s="201" t="s">
        <v>122</v>
      </c>
      <c r="C2" s="169" t="s">
        <v>174</v>
      </c>
      <c r="D2" s="169" t="s">
        <v>175</v>
      </c>
      <c r="E2" s="169" t="s">
        <v>176</v>
      </c>
      <c r="F2" s="169" t="s">
        <v>125</v>
      </c>
      <c r="G2" s="170" t="s">
        <v>126</v>
      </c>
      <c r="H2" s="171" t="s">
        <v>177</v>
      </c>
      <c r="I2" s="169" t="s">
        <v>178</v>
      </c>
      <c r="J2" s="169" t="s">
        <v>127</v>
      </c>
      <c r="K2" s="172" t="s">
        <v>179</v>
      </c>
      <c r="L2" s="172" t="s">
        <v>68</v>
      </c>
      <c r="M2" s="173" t="str">
        <f>'[2]Pre-rozpocet 2017'!M2</f>
        <v>Rozhlas a televize /OSA?</v>
      </c>
      <c r="N2" s="169" t="s">
        <v>67</v>
      </c>
      <c r="O2" s="174" t="s">
        <v>180</v>
      </c>
      <c r="P2" s="174" t="s">
        <v>128</v>
      </c>
      <c r="Q2" s="175" t="s">
        <v>181</v>
      </c>
      <c r="R2" s="176" t="s">
        <v>129</v>
      </c>
      <c r="S2" s="177" t="s">
        <v>303</v>
      </c>
      <c r="T2" s="176" t="s">
        <v>182</v>
      </c>
      <c r="U2" s="169" t="s">
        <v>183</v>
      </c>
      <c r="V2" s="172" t="s">
        <v>184</v>
      </c>
      <c r="W2" s="173" t="str">
        <f>'[2]Pre-rozpocet 2017'!X2</f>
        <v>Protierozni</v>
      </c>
      <c r="X2" s="169" t="s">
        <v>53</v>
      </c>
      <c r="Y2" s="169" t="s">
        <v>131</v>
      </c>
      <c r="Z2" s="172" t="s">
        <v>185</v>
      </c>
      <c r="AA2" s="169" t="s">
        <v>186</v>
      </c>
      <c r="AB2" s="175" t="s">
        <v>132</v>
      </c>
      <c r="AC2" s="171" t="s">
        <v>187</v>
      </c>
      <c r="AD2" s="91" t="s">
        <v>133</v>
      </c>
    </row>
    <row r="3" spans="1:34" ht="13.5" thickBot="1" x14ac:dyDescent="0.25">
      <c r="A3" s="200"/>
      <c r="B3" s="202"/>
      <c r="C3" s="92">
        <v>1031</v>
      </c>
      <c r="D3" s="92">
        <v>2141</v>
      </c>
      <c r="E3" s="92">
        <v>2219</v>
      </c>
      <c r="F3" s="92">
        <v>2310</v>
      </c>
      <c r="G3" s="93">
        <v>2321</v>
      </c>
      <c r="H3" s="92">
        <v>3113</v>
      </c>
      <c r="I3" s="92">
        <v>3314</v>
      </c>
      <c r="J3" s="92">
        <v>3319</v>
      </c>
      <c r="K3" s="92">
        <v>3322</v>
      </c>
      <c r="L3" s="92">
        <v>3326</v>
      </c>
      <c r="M3" s="92">
        <v>3341</v>
      </c>
      <c r="N3" s="92">
        <v>3399</v>
      </c>
      <c r="O3" s="92">
        <v>3419</v>
      </c>
      <c r="P3" s="92">
        <v>3612</v>
      </c>
      <c r="Q3" s="92">
        <v>3631</v>
      </c>
      <c r="R3" s="92">
        <v>3632</v>
      </c>
      <c r="S3" s="92">
        <v>3636</v>
      </c>
      <c r="T3" s="92">
        <v>3639</v>
      </c>
      <c r="U3" s="92">
        <v>3722</v>
      </c>
      <c r="V3" s="92">
        <v>3726</v>
      </c>
      <c r="W3" s="92">
        <v>3744</v>
      </c>
      <c r="X3" s="92">
        <v>5512</v>
      </c>
      <c r="Y3" s="92">
        <v>6112</v>
      </c>
      <c r="Z3" s="94" t="s">
        <v>48</v>
      </c>
      <c r="AA3" s="92">
        <v>6171</v>
      </c>
      <c r="AB3" s="92">
        <v>6310</v>
      </c>
      <c r="AC3" s="92">
        <v>6320</v>
      </c>
      <c r="AD3" s="95"/>
    </row>
    <row r="4" spans="1:34" ht="17.100000000000001" customHeight="1" x14ac:dyDescent="0.2">
      <c r="A4" s="96" t="s">
        <v>188</v>
      </c>
      <c r="B4" s="96">
        <v>5011</v>
      </c>
      <c r="C4" s="97"/>
      <c r="D4" s="97"/>
      <c r="E4" s="97"/>
      <c r="F4" s="97"/>
      <c r="G4" s="98"/>
      <c r="H4" s="99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>
        <v>200</v>
      </c>
      <c r="U4" s="100"/>
      <c r="V4" s="100"/>
      <c r="W4" s="100"/>
      <c r="X4" s="100"/>
      <c r="Y4" s="100"/>
      <c r="Z4" s="100"/>
      <c r="AA4" s="100">
        <v>366</v>
      </c>
      <c r="AB4" s="97"/>
      <c r="AC4" s="102"/>
      <c r="AD4" s="103">
        <f>SUM(C4:AC4)</f>
        <v>566</v>
      </c>
      <c r="AF4" s="77" t="s">
        <v>189</v>
      </c>
    </row>
    <row r="5" spans="1:34" ht="17.100000000000001" customHeight="1" x14ac:dyDescent="0.2">
      <c r="A5" s="96" t="s">
        <v>190</v>
      </c>
      <c r="B5" s="96">
        <v>5021</v>
      </c>
      <c r="C5" s="96"/>
      <c r="D5" s="96"/>
      <c r="E5" s="96"/>
      <c r="F5" s="96"/>
      <c r="G5" s="104">
        <v>40</v>
      </c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>
        <v>50</v>
      </c>
      <c r="U5" s="106"/>
      <c r="V5" s="106"/>
      <c r="W5" s="106"/>
      <c r="X5" s="106"/>
      <c r="Y5" s="106"/>
      <c r="Z5" s="106">
        <v>35</v>
      </c>
      <c r="AA5" s="106">
        <v>10</v>
      </c>
      <c r="AB5" s="96"/>
      <c r="AC5" s="108"/>
      <c r="AD5" s="103">
        <f>SUM(C5:AC5)</f>
        <v>135</v>
      </c>
      <c r="AG5" s="77">
        <v>11000</v>
      </c>
      <c r="AH5" s="77" t="s">
        <v>191</v>
      </c>
    </row>
    <row r="6" spans="1:34" ht="17.100000000000001" customHeight="1" x14ac:dyDescent="0.2">
      <c r="A6" s="109" t="s">
        <v>192</v>
      </c>
      <c r="B6" s="96">
        <v>5023</v>
      </c>
      <c r="C6" s="96"/>
      <c r="D6" s="96"/>
      <c r="E6" s="96"/>
      <c r="F6" s="96"/>
      <c r="G6" s="104"/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>
        <v>20</v>
      </c>
      <c r="U6" s="106"/>
      <c r="V6" s="106"/>
      <c r="W6" s="106"/>
      <c r="X6" s="106"/>
      <c r="Y6" s="106">
        <f>660/10*12+31</f>
        <v>823</v>
      </c>
      <c r="Z6" s="106"/>
      <c r="AA6" s="106"/>
      <c r="AB6" s="96"/>
      <c r="AC6" s="108"/>
      <c r="AD6" s="103">
        <f>SUM(C6:AC6)</f>
        <v>843</v>
      </c>
      <c r="AG6" s="83">
        <v>5000</v>
      </c>
      <c r="AH6" s="77" t="s">
        <v>193</v>
      </c>
    </row>
    <row r="7" spans="1:34" ht="17.100000000000001" customHeight="1" x14ac:dyDescent="0.2">
      <c r="A7" s="96" t="s">
        <v>194</v>
      </c>
      <c r="B7" s="96">
        <v>5031</v>
      </c>
      <c r="C7" s="96"/>
      <c r="D7" s="96"/>
      <c r="E7" s="96"/>
      <c r="F7" s="96"/>
      <c r="G7" s="104"/>
      <c r="H7" s="105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>
        <f>100/10*12</f>
        <v>120</v>
      </c>
      <c r="Z7" s="106"/>
      <c r="AA7" s="178">
        <v>92</v>
      </c>
      <c r="AB7" s="96"/>
      <c r="AC7" s="108"/>
      <c r="AD7" s="103">
        <f>SUM(C7:AC7)</f>
        <v>212</v>
      </c>
      <c r="AG7" s="83">
        <v>8500</v>
      </c>
      <c r="AH7" s="77" t="s">
        <v>195</v>
      </c>
    </row>
    <row r="8" spans="1:34" ht="17.100000000000001" customHeight="1" x14ac:dyDescent="0.2">
      <c r="A8" s="96" t="s">
        <v>196</v>
      </c>
      <c r="B8" s="96">
        <v>5032</v>
      </c>
      <c r="C8" s="96"/>
      <c r="D8" s="96"/>
      <c r="E8" s="96"/>
      <c r="F8" s="96"/>
      <c r="G8" s="104"/>
      <c r="H8" s="105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>
        <f>60/10*12</f>
        <v>72</v>
      </c>
      <c r="Z8" s="106"/>
      <c r="AA8" s="106">
        <v>34</v>
      </c>
      <c r="AB8" s="96"/>
      <c r="AC8" s="108"/>
      <c r="AD8" s="103">
        <f t="shared" ref="AD8:AD47" si="0">SUM(C8:AC8)</f>
        <v>106</v>
      </c>
      <c r="AG8" s="83">
        <v>34726</v>
      </c>
      <c r="AH8" s="77" t="s">
        <v>197</v>
      </c>
    </row>
    <row r="9" spans="1:34" ht="17.100000000000001" customHeight="1" x14ac:dyDescent="0.2">
      <c r="A9" s="109" t="s">
        <v>198</v>
      </c>
      <c r="B9" s="96">
        <v>5038</v>
      </c>
      <c r="C9" s="96"/>
      <c r="D9" s="96"/>
      <c r="E9" s="96"/>
      <c r="F9" s="96"/>
      <c r="G9" s="104"/>
      <c r="H9" s="105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>
        <v>6</v>
      </c>
      <c r="AB9" s="96"/>
      <c r="AC9" s="108"/>
      <c r="AD9" s="103">
        <f t="shared" si="0"/>
        <v>6</v>
      </c>
      <c r="AG9" s="83">
        <v>2024</v>
      </c>
      <c r="AH9" s="77" t="s">
        <v>199</v>
      </c>
    </row>
    <row r="10" spans="1:34" ht="17.100000000000001" customHeight="1" x14ac:dyDescent="0.2">
      <c r="A10" s="109" t="s">
        <v>304</v>
      </c>
      <c r="B10" s="96">
        <v>5041</v>
      </c>
      <c r="C10" s="96"/>
      <c r="D10" s="96"/>
      <c r="E10" s="96"/>
      <c r="F10" s="96"/>
      <c r="G10" s="104"/>
      <c r="H10" s="105"/>
      <c r="I10" s="106"/>
      <c r="J10" s="106"/>
      <c r="K10" s="106"/>
      <c r="L10" s="106"/>
      <c r="M10" s="106">
        <v>3</v>
      </c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96"/>
      <c r="AC10" s="108"/>
      <c r="AD10" s="103">
        <f t="shared" si="0"/>
        <v>3</v>
      </c>
      <c r="AG10" s="83"/>
    </row>
    <row r="11" spans="1:34" ht="17.100000000000001" customHeight="1" x14ac:dyDescent="0.2">
      <c r="A11" s="109" t="s">
        <v>200</v>
      </c>
      <c r="B11" s="96">
        <v>5132</v>
      </c>
      <c r="C11" s="96"/>
      <c r="D11" s="96"/>
      <c r="E11" s="96"/>
      <c r="F11" s="96"/>
      <c r="G11" s="104"/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>
        <v>12</v>
      </c>
      <c r="U11" s="106"/>
      <c r="V11" s="106"/>
      <c r="W11" s="106"/>
      <c r="X11" s="106"/>
      <c r="Y11" s="106"/>
      <c r="Z11" s="106"/>
      <c r="AA11" s="106">
        <v>3</v>
      </c>
      <c r="AB11" s="96"/>
      <c r="AC11" s="108"/>
      <c r="AD11" s="103">
        <f t="shared" si="0"/>
        <v>15</v>
      </c>
      <c r="AG11" s="83">
        <v>16232</v>
      </c>
      <c r="AH11" s="77" t="s">
        <v>201</v>
      </c>
    </row>
    <row r="12" spans="1:34" ht="17.100000000000001" customHeight="1" x14ac:dyDescent="0.2">
      <c r="A12" s="96" t="s">
        <v>202</v>
      </c>
      <c r="B12" s="96">
        <v>5136</v>
      </c>
      <c r="C12" s="96"/>
      <c r="D12" s="96"/>
      <c r="E12" s="96"/>
      <c r="F12" s="96"/>
      <c r="G12" s="104"/>
      <c r="H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>
        <v>2</v>
      </c>
      <c r="AB12" s="96"/>
      <c r="AC12" s="108"/>
      <c r="AD12" s="103">
        <f t="shared" si="0"/>
        <v>2</v>
      </c>
      <c r="AG12" s="83">
        <v>3500</v>
      </c>
      <c r="AH12" s="77" t="s">
        <v>203</v>
      </c>
    </row>
    <row r="13" spans="1:34" ht="17.100000000000001" customHeight="1" x14ac:dyDescent="0.2">
      <c r="A13" s="96" t="s">
        <v>204</v>
      </c>
      <c r="B13" s="96">
        <v>5137</v>
      </c>
      <c r="C13" s="96"/>
      <c r="D13" s="96"/>
      <c r="E13" s="96"/>
      <c r="F13" s="96"/>
      <c r="G13" s="104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>
        <v>25</v>
      </c>
      <c r="U13" s="106"/>
      <c r="V13" s="106">
        <v>35</v>
      </c>
      <c r="W13" s="106"/>
      <c r="X13" s="106"/>
      <c r="Y13" s="106"/>
      <c r="Z13" s="106"/>
      <c r="AA13" s="106">
        <v>80</v>
      </c>
      <c r="AB13" s="96"/>
      <c r="AC13" s="108"/>
      <c r="AD13" s="103">
        <f t="shared" si="0"/>
        <v>140</v>
      </c>
      <c r="AG13" s="83">
        <f>SUM(AG5:AG12)</f>
        <v>80982</v>
      </c>
    </row>
    <row r="14" spans="1:34" ht="17.100000000000001" customHeight="1" x14ac:dyDescent="0.2">
      <c r="A14" s="96" t="s">
        <v>205</v>
      </c>
      <c r="B14" s="96">
        <v>5139</v>
      </c>
      <c r="C14" s="106">
        <v>60</v>
      </c>
      <c r="D14" s="96"/>
      <c r="E14" s="96"/>
      <c r="F14" s="106">
        <v>10</v>
      </c>
      <c r="G14" s="104">
        <v>5</v>
      </c>
      <c r="H14" s="105"/>
      <c r="I14" s="106">
        <v>31</v>
      </c>
      <c r="J14" s="106">
        <v>40</v>
      </c>
      <c r="K14" s="106"/>
      <c r="L14" s="106"/>
      <c r="M14" s="106"/>
      <c r="N14" s="106">
        <v>5</v>
      </c>
      <c r="O14" s="106">
        <v>4</v>
      </c>
      <c r="P14" s="106"/>
      <c r="Q14" s="106"/>
      <c r="R14" s="106"/>
      <c r="S14" s="106"/>
      <c r="T14" s="106">
        <v>15</v>
      </c>
      <c r="U14" s="106"/>
      <c r="V14" s="106"/>
      <c r="W14" s="106"/>
      <c r="X14" s="106">
        <v>30</v>
      </c>
      <c r="Y14" s="106"/>
      <c r="Z14" s="106">
        <v>5</v>
      </c>
      <c r="AA14" s="106">
        <v>80</v>
      </c>
      <c r="AB14" s="96"/>
      <c r="AC14" s="108"/>
      <c r="AD14" s="103">
        <f t="shared" si="0"/>
        <v>285</v>
      </c>
    </row>
    <row r="15" spans="1:34" ht="17.100000000000001" customHeight="1" x14ac:dyDescent="0.2">
      <c r="A15" s="96" t="s">
        <v>206</v>
      </c>
      <c r="B15" s="96">
        <v>5141</v>
      </c>
      <c r="C15" s="96"/>
      <c r="D15" s="96"/>
      <c r="E15" s="96"/>
      <c r="F15" s="106"/>
      <c r="G15" s="104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96"/>
      <c r="AC15" s="108"/>
      <c r="AD15" s="103">
        <f t="shared" si="0"/>
        <v>0</v>
      </c>
    </row>
    <row r="16" spans="1:34" ht="17.100000000000001" customHeight="1" x14ac:dyDescent="0.2">
      <c r="A16" s="96" t="s">
        <v>207</v>
      </c>
      <c r="B16" s="96">
        <v>5151</v>
      </c>
      <c r="C16" s="96"/>
      <c r="D16" s="106">
        <v>5</v>
      </c>
      <c r="E16" s="96"/>
      <c r="F16" s="106"/>
      <c r="G16" s="104">
        <v>5</v>
      </c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>
        <v>18</v>
      </c>
      <c r="AB16" s="96"/>
      <c r="AC16" s="108"/>
      <c r="AD16" s="103">
        <f t="shared" si="0"/>
        <v>28</v>
      </c>
    </row>
    <row r="17" spans="1:30" ht="17.100000000000001" customHeight="1" x14ac:dyDescent="0.2">
      <c r="A17" s="96" t="s">
        <v>208</v>
      </c>
      <c r="B17" s="96">
        <v>5153</v>
      </c>
      <c r="C17" s="96"/>
      <c r="D17" s="106"/>
      <c r="E17" s="96"/>
      <c r="F17" s="106"/>
      <c r="G17" s="104"/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>
        <v>77</v>
      </c>
      <c r="AB17" s="96"/>
      <c r="AC17" s="108"/>
      <c r="AD17" s="103">
        <f t="shared" si="0"/>
        <v>77</v>
      </c>
    </row>
    <row r="18" spans="1:30" ht="17.100000000000001" customHeight="1" x14ac:dyDescent="0.2">
      <c r="A18" s="96" t="s">
        <v>209</v>
      </c>
      <c r="B18" s="96">
        <v>5154</v>
      </c>
      <c r="C18" s="96"/>
      <c r="D18" s="106">
        <v>26</v>
      </c>
      <c r="E18" s="96"/>
      <c r="F18" s="106"/>
      <c r="G18" s="104">
        <v>350</v>
      </c>
      <c r="H18" s="105"/>
      <c r="I18" s="106"/>
      <c r="J18" s="106"/>
      <c r="K18" s="106"/>
      <c r="L18" s="106"/>
      <c r="M18" s="106"/>
      <c r="N18" s="106"/>
      <c r="O18" s="106"/>
      <c r="P18" s="106"/>
      <c r="Q18" s="106">
        <v>130</v>
      </c>
      <c r="R18" s="106"/>
      <c r="S18" s="106"/>
      <c r="T18" s="106"/>
      <c r="U18" s="106"/>
      <c r="V18" s="106"/>
      <c r="W18" s="106"/>
      <c r="X18" s="106">
        <v>35</v>
      </c>
      <c r="Y18" s="106"/>
      <c r="Z18" s="106"/>
      <c r="AA18" s="106">
        <v>115</v>
      </c>
      <c r="AB18" s="96"/>
      <c r="AC18" s="108"/>
      <c r="AD18" s="103">
        <f t="shared" si="0"/>
        <v>656</v>
      </c>
    </row>
    <row r="19" spans="1:30" ht="17.100000000000001" customHeight="1" x14ac:dyDescent="0.2">
      <c r="A19" s="96" t="s">
        <v>210</v>
      </c>
      <c r="B19" s="96">
        <v>5156</v>
      </c>
      <c r="C19" s="106">
        <v>10</v>
      </c>
      <c r="D19" s="106"/>
      <c r="E19" s="96"/>
      <c r="F19" s="106"/>
      <c r="G19" s="104"/>
      <c r="H19" s="105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>
        <v>52</v>
      </c>
      <c r="U19" s="106"/>
      <c r="V19" s="106">
        <v>5</v>
      </c>
      <c r="W19" s="106"/>
      <c r="X19" s="106">
        <v>14</v>
      </c>
      <c r="Y19" s="106"/>
      <c r="Z19" s="106"/>
      <c r="AA19" s="106">
        <v>3</v>
      </c>
      <c r="AB19" s="96"/>
      <c r="AC19" s="108"/>
      <c r="AD19" s="103">
        <f t="shared" si="0"/>
        <v>84</v>
      </c>
    </row>
    <row r="20" spans="1:30" ht="17.100000000000001" customHeight="1" x14ac:dyDescent="0.2">
      <c r="A20" s="96" t="s">
        <v>211</v>
      </c>
      <c r="B20" s="96">
        <v>5161</v>
      </c>
      <c r="C20" s="96"/>
      <c r="D20" s="106"/>
      <c r="E20" s="96"/>
      <c r="F20" s="106"/>
      <c r="G20" s="104"/>
      <c r="H20" s="105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>
        <v>7</v>
      </c>
      <c r="AB20" s="96"/>
      <c r="AC20" s="108"/>
      <c r="AD20" s="103">
        <f t="shared" si="0"/>
        <v>7</v>
      </c>
    </row>
    <row r="21" spans="1:30" ht="17.100000000000001" customHeight="1" x14ac:dyDescent="0.2">
      <c r="A21" s="96" t="s">
        <v>212</v>
      </c>
      <c r="B21" s="96">
        <v>5162</v>
      </c>
      <c r="C21" s="96"/>
      <c r="D21" s="106"/>
      <c r="E21" s="96"/>
      <c r="F21" s="106"/>
      <c r="G21" s="104"/>
      <c r="H21" s="105"/>
      <c r="I21" s="106">
        <v>12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>
        <v>4</v>
      </c>
      <c r="Y21" s="106"/>
      <c r="Z21" s="106"/>
      <c r="AA21" s="106">
        <v>15</v>
      </c>
      <c r="AB21" s="96"/>
      <c r="AC21" s="108"/>
      <c r="AD21" s="103">
        <f t="shared" si="0"/>
        <v>31</v>
      </c>
    </row>
    <row r="22" spans="1:30" ht="17.100000000000001" customHeight="1" x14ac:dyDescent="0.2">
      <c r="A22" s="96" t="s">
        <v>213</v>
      </c>
      <c r="B22" s="96">
        <v>5163</v>
      </c>
      <c r="C22" s="96"/>
      <c r="D22" s="106"/>
      <c r="E22" s="96"/>
      <c r="F22" s="106"/>
      <c r="G22" s="104"/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>
        <v>2</v>
      </c>
      <c r="AB22" s="106">
        <v>20</v>
      </c>
      <c r="AC22" s="105">
        <v>80</v>
      </c>
      <c r="AD22" s="103">
        <f t="shared" si="0"/>
        <v>102</v>
      </c>
    </row>
    <row r="23" spans="1:30" ht="17.100000000000001" customHeight="1" x14ac:dyDescent="0.2">
      <c r="A23" s="96" t="s">
        <v>214</v>
      </c>
      <c r="B23" s="96">
        <v>5164</v>
      </c>
      <c r="C23" s="96"/>
      <c r="D23" s="106"/>
      <c r="E23" s="96"/>
      <c r="F23" s="106"/>
      <c r="G23" s="104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5"/>
      <c r="AD23" s="103">
        <f t="shared" si="0"/>
        <v>0</v>
      </c>
    </row>
    <row r="24" spans="1:30" ht="17.100000000000001" customHeight="1" x14ac:dyDescent="0.2">
      <c r="A24" s="96" t="s">
        <v>215</v>
      </c>
      <c r="B24" s="96">
        <v>5166</v>
      </c>
      <c r="C24" s="96"/>
      <c r="D24" s="106"/>
      <c r="E24" s="96"/>
      <c r="F24" s="106"/>
      <c r="G24" s="104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5"/>
      <c r="AD24" s="103">
        <f t="shared" si="0"/>
        <v>0</v>
      </c>
    </row>
    <row r="25" spans="1:30" ht="17.100000000000001" customHeight="1" x14ac:dyDescent="0.2">
      <c r="A25" s="96" t="s">
        <v>216</v>
      </c>
      <c r="B25" s="96">
        <v>5167</v>
      </c>
      <c r="C25" s="96"/>
      <c r="D25" s="106"/>
      <c r="E25" s="96"/>
      <c r="F25" s="106"/>
      <c r="G25" s="104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>
        <v>7</v>
      </c>
      <c r="Y25" s="106"/>
      <c r="Z25" s="106"/>
      <c r="AA25" s="106">
        <v>15</v>
      </c>
      <c r="AB25" s="106"/>
      <c r="AC25" s="105"/>
      <c r="AD25" s="103">
        <f t="shared" si="0"/>
        <v>22</v>
      </c>
    </row>
    <row r="26" spans="1:30" ht="17.100000000000001" customHeight="1" x14ac:dyDescent="0.2">
      <c r="A26" s="109" t="s">
        <v>217</v>
      </c>
      <c r="B26" s="96">
        <v>5168</v>
      </c>
      <c r="C26" s="96"/>
      <c r="D26" s="106"/>
      <c r="E26" s="96"/>
      <c r="F26" s="106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>
        <v>40</v>
      </c>
      <c r="AB26" s="106"/>
      <c r="AC26" s="105"/>
      <c r="AD26" s="103">
        <f t="shared" si="0"/>
        <v>40</v>
      </c>
    </row>
    <row r="27" spans="1:30" ht="17.100000000000001" customHeight="1" x14ac:dyDescent="0.2">
      <c r="A27" s="96" t="s">
        <v>218</v>
      </c>
      <c r="B27" s="96">
        <v>5169</v>
      </c>
      <c r="C27" s="106">
        <v>80</v>
      </c>
      <c r="D27" s="106"/>
      <c r="E27" s="106">
        <v>10</v>
      </c>
      <c r="F27" s="106">
        <v>35</v>
      </c>
      <c r="G27" s="104">
        <v>90</v>
      </c>
      <c r="H27" s="105"/>
      <c r="I27" s="106"/>
      <c r="J27" s="106">
        <v>25</v>
      </c>
      <c r="K27" s="106"/>
      <c r="L27" s="106"/>
      <c r="M27" s="106"/>
      <c r="N27" s="106"/>
      <c r="O27" s="106"/>
      <c r="P27" s="106"/>
      <c r="Q27" s="106">
        <v>5</v>
      </c>
      <c r="R27" s="106"/>
      <c r="S27" s="106"/>
      <c r="T27" s="106">
        <v>6</v>
      </c>
      <c r="U27" s="106">
        <v>550</v>
      </c>
      <c r="V27" s="106">
        <v>25</v>
      </c>
      <c r="W27" s="106"/>
      <c r="X27" s="106">
        <v>20</v>
      </c>
      <c r="Y27" s="106"/>
      <c r="Z27" s="106"/>
      <c r="AA27" s="106">
        <v>125</v>
      </c>
      <c r="AB27" s="106"/>
      <c r="AC27" s="105"/>
      <c r="AD27" s="103">
        <f t="shared" si="0"/>
        <v>971</v>
      </c>
    </row>
    <row r="28" spans="1:30" ht="17.100000000000001" customHeight="1" x14ac:dyDescent="0.2">
      <c r="A28" s="96" t="s">
        <v>219</v>
      </c>
      <c r="B28" s="96">
        <v>5171</v>
      </c>
      <c r="C28" s="96"/>
      <c r="D28" s="104">
        <v>9</v>
      </c>
      <c r="E28" s="106">
        <v>40</v>
      </c>
      <c r="F28" s="106">
        <v>35</v>
      </c>
      <c r="G28" s="104">
        <v>10</v>
      </c>
      <c r="H28" s="105"/>
      <c r="I28" s="106"/>
      <c r="J28" s="106">
        <v>85</v>
      </c>
      <c r="K28" s="106">
        <v>150</v>
      </c>
      <c r="L28" s="106">
        <v>100</v>
      </c>
      <c r="M28" s="106">
        <v>12</v>
      </c>
      <c r="N28" s="106"/>
      <c r="O28" s="106"/>
      <c r="P28" s="106"/>
      <c r="Q28" s="106">
        <v>75</v>
      </c>
      <c r="R28" s="106"/>
      <c r="S28" s="106"/>
      <c r="T28" s="106"/>
      <c r="U28" s="106"/>
      <c r="V28" s="106"/>
      <c r="W28" s="106"/>
      <c r="X28" s="106">
        <v>70</v>
      </c>
      <c r="Y28" s="106"/>
      <c r="Z28" s="106"/>
      <c r="AA28" s="106">
        <v>125</v>
      </c>
      <c r="AB28" s="106"/>
      <c r="AC28" s="105"/>
      <c r="AD28" s="103">
        <f t="shared" si="0"/>
        <v>711</v>
      </c>
    </row>
    <row r="29" spans="1:30" ht="17.100000000000001" customHeight="1" x14ac:dyDescent="0.2">
      <c r="A29" s="96" t="s">
        <v>220</v>
      </c>
      <c r="B29" s="96">
        <v>5172</v>
      </c>
      <c r="C29" s="96"/>
      <c r="D29" s="96"/>
      <c r="E29" s="96"/>
      <c r="F29" s="106"/>
      <c r="G29" s="104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>
        <v>20</v>
      </c>
      <c r="AB29" s="106"/>
      <c r="AC29" s="105"/>
      <c r="AD29" s="103">
        <f t="shared" si="0"/>
        <v>20</v>
      </c>
    </row>
    <row r="30" spans="1:30" ht="17.100000000000001" customHeight="1" x14ac:dyDescent="0.2">
      <c r="A30" s="96" t="s">
        <v>221</v>
      </c>
      <c r="B30" s="96">
        <v>5173</v>
      </c>
      <c r="C30" s="96"/>
      <c r="D30" s="96"/>
      <c r="E30" s="96"/>
      <c r="F30" s="106"/>
      <c r="G30" s="104"/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>
        <v>7</v>
      </c>
      <c r="Y30" s="106"/>
      <c r="Z30" s="106"/>
      <c r="AA30" s="106">
        <v>40</v>
      </c>
      <c r="AB30" s="106"/>
      <c r="AC30" s="105"/>
      <c r="AD30" s="103">
        <f t="shared" si="0"/>
        <v>47</v>
      </c>
    </row>
    <row r="31" spans="1:30" ht="17.100000000000001" customHeight="1" x14ac:dyDescent="0.2">
      <c r="A31" s="96" t="s">
        <v>222</v>
      </c>
      <c r="B31" s="96">
        <v>5175</v>
      </c>
      <c r="C31" s="96"/>
      <c r="D31" s="96"/>
      <c r="E31" s="96"/>
      <c r="F31" s="106"/>
      <c r="G31" s="104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>
        <v>3</v>
      </c>
      <c r="Y31" s="106"/>
      <c r="Z31" s="106"/>
      <c r="AA31" s="106">
        <v>8</v>
      </c>
      <c r="AB31" s="106"/>
      <c r="AC31" s="105"/>
      <c r="AD31" s="103">
        <f t="shared" si="0"/>
        <v>11</v>
      </c>
    </row>
    <row r="32" spans="1:30" ht="17.100000000000001" customHeight="1" x14ac:dyDescent="0.2">
      <c r="A32" s="96" t="s">
        <v>223</v>
      </c>
      <c r="B32" s="96">
        <v>5192</v>
      </c>
      <c r="C32" s="96"/>
      <c r="D32" s="96"/>
      <c r="E32" s="96"/>
      <c r="F32" s="106"/>
      <c r="G32" s="104"/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>
        <v>30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5"/>
      <c r="AD32" s="103">
        <f t="shared" si="0"/>
        <v>30</v>
      </c>
    </row>
    <row r="33" spans="1:31" ht="17.100000000000001" customHeight="1" x14ac:dyDescent="0.2">
      <c r="A33" s="96" t="s">
        <v>224</v>
      </c>
      <c r="B33" s="96">
        <v>5193</v>
      </c>
      <c r="C33" s="96"/>
      <c r="D33" s="96"/>
      <c r="E33" s="96"/>
      <c r="F33" s="106"/>
      <c r="G33" s="104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5"/>
      <c r="AD33" s="103">
        <f t="shared" si="0"/>
        <v>0</v>
      </c>
    </row>
    <row r="34" spans="1:31" ht="17.100000000000001" customHeight="1" x14ac:dyDescent="0.2">
      <c r="A34" s="96" t="s">
        <v>225</v>
      </c>
      <c r="B34" s="96">
        <v>5194</v>
      </c>
      <c r="C34" s="96"/>
      <c r="D34" s="96"/>
      <c r="E34" s="96"/>
      <c r="F34" s="106"/>
      <c r="G34" s="104"/>
      <c r="H34" s="105"/>
      <c r="I34" s="106"/>
      <c r="J34" s="106"/>
      <c r="K34" s="106"/>
      <c r="L34" s="106"/>
      <c r="M34" s="106"/>
      <c r="N34" s="106">
        <v>21</v>
      </c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5"/>
      <c r="AD34" s="103">
        <f t="shared" si="0"/>
        <v>21</v>
      </c>
    </row>
    <row r="35" spans="1:31" ht="17.100000000000001" customHeight="1" x14ac:dyDescent="0.2">
      <c r="A35" s="96" t="s">
        <v>226</v>
      </c>
      <c r="B35" s="96">
        <v>5212</v>
      </c>
      <c r="C35" s="96"/>
      <c r="D35" s="96"/>
      <c r="E35" s="96"/>
      <c r="F35" s="106"/>
      <c r="G35" s="104"/>
      <c r="H35" s="105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5"/>
      <c r="AD35" s="103">
        <f t="shared" si="0"/>
        <v>0</v>
      </c>
    </row>
    <row r="36" spans="1:31" ht="17.100000000000001" customHeight="1" x14ac:dyDescent="0.2">
      <c r="A36" s="96" t="s">
        <v>227</v>
      </c>
      <c r="B36" s="96">
        <v>5213</v>
      </c>
      <c r="C36" s="96"/>
      <c r="D36" s="96"/>
      <c r="E36" s="96"/>
      <c r="F36" s="106"/>
      <c r="G36" s="104"/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5"/>
      <c r="AD36" s="103">
        <f t="shared" si="0"/>
        <v>0</v>
      </c>
    </row>
    <row r="37" spans="1:31" ht="17.100000000000001" customHeight="1" x14ac:dyDescent="0.2">
      <c r="A37" s="96" t="s">
        <v>228</v>
      </c>
      <c r="B37" s="96">
        <v>5222</v>
      </c>
      <c r="C37" s="96"/>
      <c r="D37" s="96"/>
      <c r="E37" s="96"/>
      <c r="F37" s="106"/>
      <c r="G37" s="104"/>
      <c r="H37" s="105"/>
      <c r="I37" s="106">
        <v>7</v>
      </c>
      <c r="J37" s="106"/>
      <c r="K37" s="106"/>
      <c r="L37" s="106"/>
      <c r="M37" s="106"/>
      <c r="N37" s="106"/>
      <c r="O37" s="106">
        <v>6</v>
      </c>
      <c r="P37" s="106"/>
      <c r="Q37" s="106"/>
      <c r="R37" s="106"/>
      <c r="S37" s="106"/>
      <c r="T37" s="106"/>
      <c r="U37" s="106"/>
      <c r="V37" s="106"/>
      <c r="W37" s="106"/>
      <c r="X37" s="106">
        <v>10</v>
      </c>
      <c r="Y37" s="106"/>
      <c r="Z37" s="106"/>
      <c r="AA37" s="106"/>
      <c r="AB37" s="106"/>
      <c r="AC37" s="105"/>
      <c r="AD37" s="103">
        <f t="shared" si="0"/>
        <v>23</v>
      </c>
    </row>
    <row r="38" spans="1:31" ht="17.100000000000001" customHeight="1" x14ac:dyDescent="0.2">
      <c r="A38" s="96" t="s">
        <v>305</v>
      </c>
      <c r="B38" s="96"/>
      <c r="C38" s="96"/>
      <c r="D38" s="96"/>
      <c r="E38" s="96"/>
      <c r="F38" s="106"/>
      <c r="G38" s="104"/>
      <c r="H38" s="105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>
        <v>3</v>
      </c>
      <c r="AB38" s="106"/>
      <c r="AC38" s="105"/>
      <c r="AD38" s="103">
        <f t="shared" si="0"/>
        <v>3</v>
      </c>
    </row>
    <row r="39" spans="1:31" ht="17.100000000000001" customHeight="1" x14ac:dyDescent="0.2">
      <c r="A39" s="96" t="s">
        <v>229</v>
      </c>
      <c r="B39" s="96">
        <v>5321</v>
      </c>
      <c r="C39" s="96"/>
      <c r="D39" s="96"/>
      <c r="E39" s="96"/>
      <c r="F39" s="106"/>
      <c r="G39" s="104"/>
      <c r="H39" s="10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5"/>
      <c r="AD39" s="103">
        <f t="shared" si="0"/>
        <v>0</v>
      </c>
    </row>
    <row r="40" spans="1:31" ht="17.100000000000001" customHeight="1" x14ac:dyDescent="0.2">
      <c r="A40" s="96" t="s">
        <v>230</v>
      </c>
      <c r="B40" s="96">
        <v>5329</v>
      </c>
      <c r="C40" s="96"/>
      <c r="D40" s="96"/>
      <c r="E40" s="96"/>
      <c r="F40" s="106"/>
      <c r="G40" s="104"/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>
        <v>33</v>
      </c>
      <c r="AB40" s="106"/>
      <c r="AC40" s="105"/>
      <c r="AD40" s="103">
        <f t="shared" si="0"/>
        <v>33</v>
      </c>
    </row>
    <row r="41" spans="1:31" ht="17.100000000000001" customHeight="1" x14ac:dyDescent="0.2">
      <c r="A41" s="96" t="s">
        <v>231</v>
      </c>
      <c r="B41" s="96">
        <v>5331</v>
      </c>
      <c r="C41" s="96"/>
      <c r="D41" s="96"/>
      <c r="E41" s="96"/>
      <c r="F41" s="106"/>
      <c r="G41" s="104"/>
      <c r="H41" s="105">
        <v>624</v>
      </c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5"/>
      <c r="AD41" s="103">
        <f t="shared" si="0"/>
        <v>624</v>
      </c>
    </row>
    <row r="42" spans="1:31" ht="17.100000000000001" customHeight="1" x14ac:dyDescent="0.2">
      <c r="A42" s="96" t="s">
        <v>232</v>
      </c>
      <c r="B42" s="96">
        <v>5339</v>
      </c>
      <c r="C42" s="96"/>
      <c r="D42" s="96"/>
      <c r="E42" s="96"/>
      <c r="F42" s="106"/>
      <c r="G42" s="104"/>
      <c r="H42" s="105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5"/>
      <c r="AD42" s="103">
        <f t="shared" si="0"/>
        <v>0</v>
      </c>
    </row>
    <row r="43" spans="1:31" ht="17.100000000000001" customHeight="1" x14ac:dyDescent="0.2">
      <c r="A43" s="96" t="s">
        <v>233</v>
      </c>
      <c r="B43" s="96">
        <v>5362</v>
      </c>
      <c r="C43" s="96"/>
      <c r="D43" s="96"/>
      <c r="E43" s="96"/>
      <c r="F43" s="106"/>
      <c r="G43" s="104"/>
      <c r="H43" s="105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5"/>
      <c r="AD43" s="103">
        <f t="shared" si="0"/>
        <v>0</v>
      </c>
    </row>
    <row r="44" spans="1:31" ht="17.100000000000001" customHeight="1" x14ac:dyDescent="0.2">
      <c r="A44" s="96" t="s">
        <v>234</v>
      </c>
      <c r="B44" s="96">
        <v>5410</v>
      </c>
      <c r="C44" s="96"/>
      <c r="D44" s="96"/>
      <c r="E44" s="96"/>
      <c r="F44" s="106"/>
      <c r="G44" s="104"/>
      <c r="H44" s="105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5"/>
      <c r="AD44" s="103">
        <f t="shared" si="0"/>
        <v>0</v>
      </c>
    </row>
    <row r="45" spans="1:31" ht="17.100000000000001" customHeight="1" x14ac:dyDescent="0.2">
      <c r="A45" s="96" t="s">
        <v>235</v>
      </c>
      <c r="B45" s="96">
        <v>5492</v>
      </c>
      <c r="C45" s="96"/>
      <c r="D45" s="96"/>
      <c r="E45" s="96"/>
      <c r="F45" s="96"/>
      <c r="G45" s="104"/>
      <c r="H45" s="105">
        <v>46</v>
      </c>
      <c r="I45" s="106"/>
      <c r="J45" s="106"/>
      <c r="K45" s="106"/>
      <c r="L45" s="106"/>
      <c r="M45" s="106"/>
      <c r="N45" s="106">
        <v>22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5"/>
      <c r="AD45" s="103">
        <f t="shared" si="0"/>
        <v>68</v>
      </c>
    </row>
    <row r="46" spans="1:31" ht="17.100000000000001" customHeight="1" x14ac:dyDescent="0.2">
      <c r="A46" s="112" t="s">
        <v>306</v>
      </c>
      <c r="B46" s="112">
        <v>5494</v>
      </c>
      <c r="C46" s="112"/>
      <c r="D46" s="112"/>
      <c r="E46" s="112"/>
      <c r="F46" s="112"/>
      <c r="G46" s="179"/>
      <c r="H46" s="116"/>
      <c r="I46" s="115"/>
      <c r="J46" s="115"/>
      <c r="K46" s="115"/>
      <c r="L46" s="115"/>
      <c r="M46" s="115"/>
      <c r="N46" s="115">
        <v>22</v>
      </c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>
        <v>10</v>
      </c>
      <c r="AB46" s="115"/>
      <c r="AC46" s="116"/>
      <c r="AD46" s="103">
        <f t="shared" si="0"/>
        <v>32</v>
      </c>
    </row>
    <row r="47" spans="1:31" ht="17.100000000000001" customHeight="1" thickBot="1" x14ac:dyDescent="0.25">
      <c r="A47" s="112"/>
      <c r="B47" s="112"/>
      <c r="C47" s="112"/>
      <c r="D47" s="112"/>
      <c r="E47" s="112"/>
      <c r="F47" s="112"/>
      <c r="G47" s="113"/>
      <c r="H47" s="114"/>
      <c r="I47" s="112"/>
      <c r="J47" s="112"/>
      <c r="K47" s="112"/>
      <c r="L47" s="112"/>
      <c r="M47" s="112"/>
      <c r="N47" s="112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6"/>
      <c r="AD47" s="103">
        <f t="shared" si="0"/>
        <v>0</v>
      </c>
    </row>
    <row r="48" spans="1:31" ht="17.100000000000001" customHeight="1" thickBot="1" x14ac:dyDescent="0.25">
      <c r="A48" s="117" t="s">
        <v>236</v>
      </c>
      <c r="B48" s="117" t="s">
        <v>237</v>
      </c>
      <c r="C48" s="118">
        <f t="shared" ref="C48:AC48" si="1">SUM(C4:C47)</f>
        <v>150</v>
      </c>
      <c r="D48" s="118">
        <f t="shared" si="1"/>
        <v>40</v>
      </c>
      <c r="E48" s="119">
        <f t="shared" si="1"/>
        <v>50</v>
      </c>
      <c r="F48" s="119">
        <f t="shared" si="1"/>
        <v>80</v>
      </c>
      <c r="G48" s="119">
        <f t="shared" si="1"/>
        <v>500</v>
      </c>
      <c r="H48" s="120">
        <f t="shared" si="1"/>
        <v>670</v>
      </c>
      <c r="I48" s="119">
        <f t="shared" si="1"/>
        <v>50</v>
      </c>
      <c r="J48" s="119">
        <f t="shared" si="1"/>
        <v>150</v>
      </c>
      <c r="K48" s="119">
        <f t="shared" si="1"/>
        <v>150</v>
      </c>
      <c r="L48" s="119">
        <f t="shared" si="1"/>
        <v>100</v>
      </c>
      <c r="M48" s="119">
        <f t="shared" si="1"/>
        <v>15</v>
      </c>
      <c r="N48" s="119">
        <f t="shared" si="1"/>
        <v>70</v>
      </c>
      <c r="O48" s="118">
        <f t="shared" si="1"/>
        <v>10</v>
      </c>
      <c r="P48" s="118">
        <f t="shared" si="1"/>
        <v>0</v>
      </c>
      <c r="Q48" s="118">
        <f t="shared" si="1"/>
        <v>210</v>
      </c>
      <c r="R48" s="118">
        <f t="shared" si="1"/>
        <v>30</v>
      </c>
      <c r="S48" s="118"/>
      <c r="T48" s="118">
        <f t="shared" si="1"/>
        <v>380</v>
      </c>
      <c r="U48" s="118">
        <f t="shared" si="1"/>
        <v>550</v>
      </c>
      <c r="V48" s="118">
        <f t="shared" si="1"/>
        <v>65</v>
      </c>
      <c r="W48" s="118">
        <f t="shared" si="1"/>
        <v>0</v>
      </c>
      <c r="X48" s="118">
        <f t="shared" si="1"/>
        <v>200</v>
      </c>
      <c r="Y48" s="119">
        <f>SUM(Y4:Y47)</f>
        <v>1015</v>
      </c>
      <c r="Z48" s="119">
        <f>SUM(Z4:Z47)</f>
        <v>40</v>
      </c>
      <c r="AA48" s="135">
        <f t="shared" si="1"/>
        <v>1329</v>
      </c>
      <c r="AB48" s="118">
        <f t="shared" si="1"/>
        <v>20</v>
      </c>
      <c r="AC48" s="118">
        <f t="shared" si="1"/>
        <v>80</v>
      </c>
      <c r="AD48" s="119">
        <f>SUM(AD4:AD47)</f>
        <v>5954</v>
      </c>
      <c r="AE48" s="121">
        <f>SUM(C48:AC48)</f>
        <v>5954</v>
      </c>
    </row>
    <row r="49" spans="1:32" ht="17.100000000000001" customHeight="1" x14ac:dyDescent="0.2">
      <c r="A49" s="122" t="s">
        <v>187</v>
      </c>
      <c r="B49" s="122"/>
      <c r="C49" s="122"/>
      <c r="D49" s="122"/>
      <c r="E49" s="122"/>
      <c r="F49" s="122"/>
      <c r="G49" s="123"/>
      <c r="H49" s="124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100"/>
      <c r="AB49" s="97"/>
      <c r="AC49" s="102"/>
      <c r="AD49" s="95">
        <f t="shared" ref="AD49:AD58" si="2">SUM(C49:AC49)</f>
        <v>0</v>
      </c>
    </row>
    <row r="50" spans="1:32" ht="17.100000000000001" customHeight="1" x14ac:dyDescent="0.2">
      <c r="A50" s="96" t="s">
        <v>220</v>
      </c>
      <c r="B50" s="96">
        <v>6111</v>
      </c>
      <c r="C50" s="125"/>
      <c r="D50" s="125"/>
      <c r="E50" s="125"/>
      <c r="F50" s="125"/>
      <c r="G50" s="126"/>
      <c r="H50" s="127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06"/>
      <c r="AB50" s="125"/>
      <c r="AC50" s="127"/>
      <c r="AD50" s="128">
        <f t="shared" si="2"/>
        <v>0</v>
      </c>
    </row>
    <row r="51" spans="1:32" ht="17.100000000000001" customHeight="1" x14ac:dyDescent="0.2">
      <c r="A51" s="96" t="s">
        <v>238</v>
      </c>
      <c r="B51" s="96">
        <v>6121</v>
      </c>
      <c r="C51" s="125"/>
      <c r="D51" s="129"/>
      <c r="E51" s="129">
        <v>930</v>
      </c>
      <c r="F51" s="129">
        <v>150</v>
      </c>
      <c r="G51" s="104">
        <v>1200</v>
      </c>
      <c r="H51" s="130"/>
      <c r="I51" s="129"/>
      <c r="J51" s="129"/>
      <c r="K51" s="129"/>
      <c r="L51" s="129"/>
      <c r="M51" s="129"/>
      <c r="N51" s="129"/>
      <c r="O51" s="129">
        <v>100</v>
      </c>
      <c r="P51" s="129"/>
      <c r="Q51" s="125"/>
      <c r="R51" s="125"/>
      <c r="S51" s="129">
        <v>500</v>
      </c>
      <c r="T51" s="125"/>
      <c r="U51" s="125"/>
      <c r="V51" s="129"/>
      <c r="W51" s="129">
        <v>100</v>
      </c>
      <c r="X51" s="129"/>
      <c r="Y51" s="82"/>
      <c r="Z51" s="129"/>
      <c r="AA51" s="106">
        <v>200</v>
      </c>
      <c r="AB51" s="129"/>
      <c r="AC51" s="127"/>
      <c r="AD51" s="103">
        <f t="shared" si="2"/>
        <v>3180</v>
      </c>
    </row>
    <row r="52" spans="1:32" ht="17.100000000000001" customHeight="1" x14ac:dyDescent="0.2">
      <c r="A52" s="96" t="s">
        <v>239</v>
      </c>
      <c r="B52" s="96">
        <v>6122</v>
      </c>
      <c r="C52" s="125"/>
      <c r="D52" s="125"/>
      <c r="E52" s="125"/>
      <c r="F52" s="125"/>
      <c r="G52" s="126"/>
      <c r="H52" s="127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9"/>
      <c r="W52" s="129"/>
      <c r="X52" s="129"/>
      <c r="Y52" s="129"/>
      <c r="Z52" s="129"/>
      <c r="AA52" s="106"/>
      <c r="AB52" s="129"/>
      <c r="AC52" s="127"/>
      <c r="AD52" s="131">
        <f t="shared" si="2"/>
        <v>0</v>
      </c>
    </row>
    <row r="53" spans="1:32" ht="17.100000000000001" customHeight="1" x14ac:dyDescent="0.2">
      <c r="A53" s="96" t="s">
        <v>240</v>
      </c>
      <c r="B53" s="96">
        <v>6123</v>
      </c>
      <c r="C53" s="125"/>
      <c r="D53" s="125"/>
      <c r="E53" s="125"/>
      <c r="F53" s="125"/>
      <c r="G53" s="126"/>
      <c r="H53" s="127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9"/>
      <c r="W53" s="129"/>
      <c r="X53" s="129"/>
      <c r="Y53" s="129"/>
      <c r="Z53" s="129"/>
      <c r="AA53" s="106"/>
      <c r="AB53" s="129"/>
      <c r="AC53" s="127"/>
      <c r="AD53" s="131">
        <f t="shared" si="2"/>
        <v>0</v>
      </c>
    </row>
    <row r="54" spans="1:32" ht="17.100000000000001" customHeight="1" x14ac:dyDescent="0.2">
      <c r="A54" s="96" t="s">
        <v>241</v>
      </c>
      <c r="B54" s="96">
        <v>6125</v>
      </c>
      <c r="C54" s="125"/>
      <c r="D54" s="125"/>
      <c r="E54" s="125"/>
      <c r="F54" s="125"/>
      <c r="G54" s="126"/>
      <c r="H54" s="127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9"/>
      <c r="W54" s="129"/>
      <c r="X54" s="129"/>
      <c r="Y54" s="129"/>
      <c r="Z54" s="129"/>
      <c r="AA54" s="106"/>
      <c r="AB54" s="129"/>
      <c r="AC54" s="127"/>
      <c r="AD54" s="131">
        <f t="shared" si="2"/>
        <v>0</v>
      </c>
    </row>
    <row r="55" spans="1:32" ht="17.100000000000001" customHeight="1" x14ac:dyDescent="0.2">
      <c r="A55" s="96" t="s">
        <v>242</v>
      </c>
      <c r="B55" s="96">
        <v>6126</v>
      </c>
      <c r="C55" s="125"/>
      <c r="D55" s="125"/>
      <c r="E55" s="125"/>
      <c r="F55" s="125"/>
      <c r="G55" s="126"/>
      <c r="H55" s="127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9"/>
      <c r="W55" s="129"/>
      <c r="X55" s="129"/>
      <c r="Y55" s="129"/>
      <c r="Z55" s="129"/>
      <c r="AA55" s="106">
        <v>371</v>
      </c>
      <c r="AB55" s="129"/>
      <c r="AC55" s="127"/>
      <c r="AD55" s="131">
        <f t="shared" si="2"/>
        <v>371</v>
      </c>
    </row>
    <row r="56" spans="1:32" ht="17.100000000000001" customHeight="1" x14ac:dyDescent="0.2">
      <c r="A56" s="96" t="s">
        <v>243</v>
      </c>
      <c r="B56" s="96">
        <v>6130</v>
      </c>
      <c r="C56" s="125"/>
      <c r="D56" s="125"/>
      <c r="E56" s="125"/>
      <c r="F56" s="125"/>
      <c r="G56" s="126"/>
      <c r="H56" s="127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06"/>
      <c r="AB56" s="125"/>
      <c r="AC56" s="127"/>
      <c r="AD56" s="131">
        <f t="shared" si="2"/>
        <v>0</v>
      </c>
    </row>
    <row r="57" spans="1:32" ht="17.100000000000001" customHeight="1" x14ac:dyDescent="0.2">
      <c r="A57" s="96" t="s">
        <v>244</v>
      </c>
      <c r="B57" s="96">
        <v>6351</v>
      </c>
      <c r="C57" s="125"/>
      <c r="D57" s="125"/>
      <c r="E57" s="125"/>
      <c r="F57" s="125"/>
      <c r="G57" s="126"/>
      <c r="H57" s="127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06"/>
      <c r="AB57" s="125"/>
      <c r="AC57" s="127"/>
      <c r="AD57" s="128">
        <f t="shared" si="2"/>
        <v>0</v>
      </c>
    </row>
    <row r="58" spans="1:32" ht="17.100000000000001" customHeight="1" thickBot="1" x14ac:dyDescent="0.25">
      <c r="A58" s="132"/>
      <c r="B58" s="132"/>
      <c r="C58" s="132"/>
      <c r="D58" s="132"/>
      <c r="E58" s="132"/>
      <c r="F58" s="132"/>
      <c r="G58" s="133"/>
      <c r="H58" s="134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5"/>
      <c r="AB58" s="112"/>
      <c r="AC58" s="114"/>
      <c r="AD58" s="95">
        <f t="shared" si="2"/>
        <v>0</v>
      </c>
    </row>
    <row r="59" spans="1:32" ht="17.100000000000001" customHeight="1" thickBot="1" x14ac:dyDescent="0.25">
      <c r="A59" s="117" t="s">
        <v>245</v>
      </c>
      <c r="B59" s="117" t="s">
        <v>246</v>
      </c>
      <c r="C59" s="117">
        <f>SUM(C49:C57)</f>
        <v>0</v>
      </c>
      <c r="D59" s="118">
        <f t="shared" ref="D59:AD59" si="3">SUM(D49:D57)</f>
        <v>0</v>
      </c>
      <c r="E59" s="118">
        <f t="shared" si="3"/>
        <v>930</v>
      </c>
      <c r="F59" s="118">
        <f t="shared" si="3"/>
        <v>150</v>
      </c>
      <c r="G59" s="135">
        <f t="shared" si="3"/>
        <v>1200</v>
      </c>
      <c r="H59" s="118">
        <f t="shared" si="3"/>
        <v>0</v>
      </c>
      <c r="I59" s="118">
        <f t="shared" si="3"/>
        <v>0</v>
      </c>
      <c r="J59" s="118">
        <f t="shared" si="3"/>
        <v>0</v>
      </c>
      <c r="K59" s="118">
        <f t="shared" si="3"/>
        <v>0</v>
      </c>
      <c r="L59" s="118">
        <f t="shared" si="3"/>
        <v>0</v>
      </c>
      <c r="M59" s="118">
        <f t="shared" si="3"/>
        <v>0</v>
      </c>
      <c r="N59" s="118">
        <f t="shared" si="3"/>
        <v>0</v>
      </c>
      <c r="O59" s="118">
        <f t="shared" si="3"/>
        <v>100</v>
      </c>
      <c r="P59" s="118">
        <f t="shared" si="3"/>
        <v>0</v>
      </c>
      <c r="Q59" s="117">
        <f t="shared" si="3"/>
        <v>0</v>
      </c>
      <c r="R59" s="118">
        <f t="shared" si="3"/>
        <v>0</v>
      </c>
      <c r="S59" s="118">
        <f t="shared" si="3"/>
        <v>500</v>
      </c>
      <c r="T59" s="118">
        <f t="shared" si="3"/>
        <v>0</v>
      </c>
      <c r="U59" s="118">
        <f t="shared" si="3"/>
        <v>0</v>
      </c>
      <c r="V59" s="118">
        <f t="shared" si="3"/>
        <v>0</v>
      </c>
      <c r="W59" s="118">
        <f t="shared" si="3"/>
        <v>100</v>
      </c>
      <c r="X59" s="118">
        <f t="shared" si="3"/>
        <v>0</v>
      </c>
      <c r="Y59" s="118">
        <f t="shared" si="3"/>
        <v>0</v>
      </c>
      <c r="Z59" s="118">
        <f t="shared" si="3"/>
        <v>0</v>
      </c>
      <c r="AA59" s="118">
        <f t="shared" si="3"/>
        <v>571</v>
      </c>
      <c r="AB59" s="118">
        <f t="shared" si="3"/>
        <v>0</v>
      </c>
      <c r="AC59" s="118">
        <f t="shared" si="3"/>
        <v>0</v>
      </c>
      <c r="AD59" s="119">
        <f t="shared" si="3"/>
        <v>3551</v>
      </c>
    </row>
    <row r="60" spans="1:32" ht="17.100000000000001" customHeight="1" thickBot="1" x14ac:dyDescent="0.25">
      <c r="A60" s="136"/>
      <c r="B60" s="137"/>
      <c r="C60" s="137"/>
      <c r="D60" s="137"/>
      <c r="E60" s="137"/>
      <c r="F60" s="137"/>
      <c r="G60" s="138"/>
      <c r="H60" s="139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80"/>
      <c r="AB60" s="140"/>
      <c r="AC60" s="141"/>
      <c r="AD60" s="95"/>
    </row>
    <row r="61" spans="1:32" ht="21" customHeight="1" thickBot="1" x14ac:dyDescent="0.25">
      <c r="A61" s="142" t="s">
        <v>247</v>
      </c>
      <c r="B61" s="117"/>
      <c r="C61" s="181">
        <f>C48+C59</f>
        <v>150</v>
      </c>
      <c r="D61" s="181">
        <f t="shared" ref="D61:AD61" si="4">D48+D59</f>
        <v>40</v>
      </c>
      <c r="E61" s="181">
        <f t="shared" si="4"/>
        <v>980</v>
      </c>
      <c r="F61" s="181">
        <f t="shared" si="4"/>
        <v>230</v>
      </c>
      <c r="G61" s="182">
        <f t="shared" si="4"/>
        <v>1700</v>
      </c>
      <c r="H61" s="181">
        <f t="shared" si="4"/>
        <v>670</v>
      </c>
      <c r="I61" s="181">
        <f t="shared" si="4"/>
        <v>50</v>
      </c>
      <c r="J61" s="181">
        <f t="shared" si="4"/>
        <v>150</v>
      </c>
      <c r="K61" s="181">
        <f t="shared" si="4"/>
        <v>150</v>
      </c>
      <c r="L61" s="181">
        <f t="shared" si="4"/>
        <v>100</v>
      </c>
      <c r="M61" s="181">
        <f t="shared" si="4"/>
        <v>15</v>
      </c>
      <c r="N61" s="181">
        <f t="shared" si="4"/>
        <v>70</v>
      </c>
      <c r="O61" s="181">
        <f t="shared" si="4"/>
        <v>110</v>
      </c>
      <c r="P61" s="181">
        <f t="shared" si="4"/>
        <v>0</v>
      </c>
      <c r="Q61" s="181">
        <f t="shared" si="4"/>
        <v>210</v>
      </c>
      <c r="R61" s="181">
        <f t="shared" si="4"/>
        <v>30</v>
      </c>
      <c r="S61" s="181">
        <f t="shared" si="4"/>
        <v>500</v>
      </c>
      <c r="T61" s="181">
        <f t="shared" si="4"/>
        <v>380</v>
      </c>
      <c r="U61" s="181">
        <f t="shared" si="4"/>
        <v>550</v>
      </c>
      <c r="V61" s="181">
        <f t="shared" si="4"/>
        <v>65</v>
      </c>
      <c r="W61" s="181">
        <f t="shared" si="4"/>
        <v>100</v>
      </c>
      <c r="X61" s="181">
        <f t="shared" si="4"/>
        <v>200</v>
      </c>
      <c r="Y61" s="181">
        <f t="shared" si="4"/>
        <v>1015</v>
      </c>
      <c r="Z61" s="143">
        <f t="shared" si="4"/>
        <v>40</v>
      </c>
      <c r="AA61" s="143">
        <f t="shared" si="4"/>
        <v>1900</v>
      </c>
      <c r="AB61" s="143">
        <f t="shared" si="4"/>
        <v>20</v>
      </c>
      <c r="AC61" s="143">
        <f t="shared" si="4"/>
        <v>80</v>
      </c>
      <c r="AD61" s="119">
        <f t="shared" si="4"/>
        <v>9505</v>
      </c>
    </row>
    <row r="62" spans="1:32" x14ac:dyDescent="0.2">
      <c r="A62" s="144"/>
      <c r="B62" s="144"/>
      <c r="C62" s="144"/>
      <c r="D62" s="144"/>
      <c r="E62" s="144"/>
      <c r="F62" s="144"/>
      <c r="G62" s="145"/>
      <c r="H62" s="144"/>
      <c r="AA62" s="183"/>
      <c r="AD62" s="146">
        <f>SUM(C61:AC61)-AD61</f>
        <v>0</v>
      </c>
      <c r="AE62" s="147" t="s">
        <v>248</v>
      </c>
    </row>
    <row r="63" spans="1:32" s="83" customFormat="1" x14ac:dyDescent="0.2">
      <c r="A63" s="83" t="s">
        <v>249</v>
      </c>
      <c r="C63" s="83">
        <f>'[2]Pre-rozpocet 2017'!B63</f>
        <v>150000</v>
      </c>
      <c r="D63" s="83">
        <f>'[2]Pre-rozpocet 2017'!C63</f>
        <v>40000</v>
      </c>
      <c r="E63" s="83">
        <f>'[2]Pre-rozpocet 2017'!D63</f>
        <v>980000</v>
      </c>
      <c r="F63" s="83">
        <f>'[2]Pre-rozpocet 2017'!E63</f>
        <v>230000</v>
      </c>
      <c r="G63" s="83">
        <f>'[2]Pre-rozpocet 2017'!F63</f>
        <v>1700000</v>
      </c>
      <c r="H63" s="83">
        <f>'[2]Pre-rozpocet 2017'!H63+10000</f>
        <v>670000</v>
      </c>
      <c r="I63" s="83">
        <f>'[2]Pre-rozpocet 2017'!I63</f>
        <v>50000</v>
      </c>
      <c r="J63" s="83">
        <f>'[2]Pre-rozpocet 2017'!J63</f>
        <v>150000</v>
      </c>
      <c r="K63" s="83">
        <f>'[2]Pre-rozpocet 2017'!K63</f>
        <v>150000</v>
      </c>
      <c r="L63" s="83">
        <f>'[2]Pre-rozpocet 2017'!L63</f>
        <v>100000</v>
      </c>
      <c r="M63" s="83">
        <f>'[2]Pre-rozpocet 2017'!M63</f>
        <v>15000</v>
      </c>
      <c r="N63" s="83">
        <f>'[2]Pre-rozpocet 2017'!N63</f>
        <v>70000</v>
      </c>
      <c r="O63" s="83">
        <f>'[2]Pre-rozpocet 2017'!O63</f>
        <v>110000</v>
      </c>
      <c r="P63" s="77"/>
      <c r="Q63" s="83">
        <f>'[2]Pre-rozpocet 2017'!R63</f>
        <v>210000</v>
      </c>
      <c r="R63" s="83">
        <f>'[2]Pre-rozpocet 2017'!S63</f>
        <v>30000</v>
      </c>
      <c r="S63" s="83">
        <f>'[2]Pre-rozpocet 2017'!T63</f>
        <v>500000</v>
      </c>
      <c r="T63" s="83">
        <f>'[2]Pre-rozpocet 2017'!U63</f>
        <v>380000</v>
      </c>
      <c r="U63" s="83">
        <f>'[2]Pre-rozpocet 2017'!V63</f>
        <v>550000</v>
      </c>
      <c r="V63" s="83">
        <f>'[2]Pre-rozpocet 2017'!W63</f>
        <v>65000</v>
      </c>
      <c r="W63" s="83">
        <f>'[2]Pre-rozpocet 2017'!X63</f>
        <v>100000</v>
      </c>
      <c r="X63" s="83">
        <f>'[2]Pre-rozpocet 2017'!AA63</f>
        <v>200000</v>
      </c>
      <c r="Y63" s="83">
        <f>'[2]Pre-rozpocet 2017'!AB63</f>
        <v>1015000</v>
      </c>
      <c r="Z63" s="184">
        <f>'[2]Pre-rozpocet 2017'!AC63</f>
        <v>40000</v>
      </c>
      <c r="AA63" s="185">
        <f>'[2]Pre-rozpocet 2017'!AD63</f>
        <v>1900000</v>
      </c>
      <c r="AB63" s="184">
        <v>20000</v>
      </c>
      <c r="AC63" s="184">
        <v>80000</v>
      </c>
      <c r="AD63" s="103">
        <f t="shared" ref="AD63" si="5">SUM(C63:AC63)</f>
        <v>9505000</v>
      </c>
      <c r="AF63" s="83">
        <f>'[2]Pre-rozpocet 2017'!AG63</f>
        <v>0</v>
      </c>
    </row>
    <row r="64" spans="1:32" x14ac:dyDescent="0.2">
      <c r="A64" s="147"/>
      <c r="C64" s="186">
        <f t="shared" ref="C64:AA64" si="6">C63/1000-C61</f>
        <v>0</v>
      </c>
      <c r="D64" s="186">
        <f t="shared" si="6"/>
        <v>0</v>
      </c>
      <c r="E64" s="186">
        <f t="shared" si="6"/>
        <v>0</v>
      </c>
      <c r="F64" s="186">
        <f t="shared" si="6"/>
        <v>0</v>
      </c>
      <c r="G64" s="186">
        <f t="shared" si="6"/>
        <v>0</v>
      </c>
      <c r="H64" s="186">
        <f t="shared" si="6"/>
        <v>0</v>
      </c>
      <c r="I64" s="186">
        <f t="shared" si="6"/>
        <v>0</v>
      </c>
      <c r="J64" s="186">
        <f t="shared" si="6"/>
        <v>0</v>
      </c>
      <c r="K64" s="186">
        <f t="shared" si="6"/>
        <v>0</v>
      </c>
      <c r="L64" s="186">
        <f t="shared" si="6"/>
        <v>0</v>
      </c>
      <c r="M64" s="186">
        <f t="shared" si="6"/>
        <v>0</v>
      </c>
      <c r="N64" s="186">
        <f t="shared" si="6"/>
        <v>0</v>
      </c>
      <c r="O64" s="186">
        <f t="shared" si="6"/>
        <v>0</v>
      </c>
      <c r="P64" s="186">
        <f t="shared" si="6"/>
        <v>0</v>
      </c>
      <c r="Q64" s="186">
        <f t="shared" si="6"/>
        <v>0</v>
      </c>
      <c r="R64" s="186">
        <f t="shared" si="6"/>
        <v>0</v>
      </c>
      <c r="S64" s="186">
        <f t="shared" si="6"/>
        <v>0</v>
      </c>
      <c r="T64" s="186">
        <f t="shared" si="6"/>
        <v>0</v>
      </c>
      <c r="U64" s="186">
        <f t="shared" si="6"/>
        <v>0</v>
      </c>
      <c r="V64" s="186">
        <f t="shared" si="6"/>
        <v>0</v>
      </c>
      <c r="W64" s="186">
        <f t="shared" si="6"/>
        <v>0</v>
      </c>
      <c r="X64" s="186">
        <f t="shared" si="6"/>
        <v>0</v>
      </c>
      <c r="Y64" s="186">
        <f t="shared" si="6"/>
        <v>0</v>
      </c>
      <c r="Z64" s="186">
        <f t="shared" si="6"/>
        <v>0</v>
      </c>
      <c r="AA64" s="186">
        <f t="shared" si="6"/>
        <v>0</v>
      </c>
      <c r="AB64" s="186">
        <f>AB63/1000-AB61</f>
        <v>0</v>
      </c>
      <c r="AC64" s="186">
        <f>AC63/1000-AC61</f>
        <v>0</v>
      </c>
    </row>
    <row r="65" spans="1:27" x14ac:dyDescent="0.2">
      <c r="AA65" s="183"/>
    </row>
    <row r="66" spans="1:27" ht="20.25" customHeight="1" thickBot="1" x14ac:dyDescent="0.3">
      <c r="H66" s="148" t="s">
        <v>250</v>
      </c>
      <c r="I66" s="148"/>
      <c r="J66" s="148"/>
      <c r="K66" s="148"/>
      <c r="L66" s="148"/>
      <c r="M66" s="148"/>
      <c r="N66" s="148"/>
      <c r="O66" s="148"/>
      <c r="P66" s="148"/>
      <c r="Q66" s="149"/>
      <c r="R66" s="149"/>
      <c r="S66" s="149"/>
      <c r="T66" s="149"/>
      <c r="U66" s="150"/>
      <c r="V66" s="150"/>
      <c r="W66" s="150"/>
      <c r="X66" s="151">
        <f>AD61</f>
        <v>9505</v>
      </c>
      <c r="Y66" s="152"/>
      <c r="Z66" s="153"/>
      <c r="AA66" s="183"/>
    </row>
    <row r="67" spans="1:27" x14ac:dyDescent="0.2">
      <c r="X67" s="82"/>
    </row>
    <row r="68" spans="1:27" ht="15.75" x14ac:dyDescent="0.25">
      <c r="H68" s="154" t="s">
        <v>251</v>
      </c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5">
        <f>'[2]Rozpocet k vyveseni 2017 detail'!N28/1000</f>
        <v>9505</v>
      </c>
    </row>
    <row r="69" spans="1:27" x14ac:dyDescent="0.2">
      <c r="A69" s="77" t="s">
        <v>252</v>
      </c>
      <c r="X69" s="82"/>
    </row>
    <row r="70" spans="1:27" ht="15.75" x14ac:dyDescent="0.25">
      <c r="H70" s="78" t="s">
        <v>255</v>
      </c>
      <c r="X70" s="155">
        <f>X68-X66</f>
        <v>0</v>
      </c>
    </row>
    <row r="72" spans="1:27" ht="15.75" x14ac:dyDescent="0.25">
      <c r="H72" s="78" t="s">
        <v>259</v>
      </c>
      <c r="X72" s="156">
        <v>0</v>
      </c>
    </row>
    <row r="73" spans="1:27" x14ac:dyDescent="0.2">
      <c r="A73" s="78"/>
    </row>
    <row r="74" spans="1:27" x14ac:dyDescent="0.2">
      <c r="H74" s="78" t="s">
        <v>261</v>
      </c>
      <c r="X74" s="80">
        <f>X68-X66+X72</f>
        <v>0</v>
      </c>
    </row>
  </sheetData>
  <mergeCells count="2">
    <mergeCell ref="A2:A3"/>
    <mergeCell ref="B2:B3"/>
  </mergeCells>
  <printOptions headings="1"/>
  <pageMargins left="0" right="0" top="0.39370078740157483" bottom="0.19685039370078741" header="0.51181102362204722" footer="0.51181102362204722"/>
  <pageSetup paperSize="9" scale="9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="75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RowHeight="15.75" x14ac:dyDescent="0.25"/>
  <cols>
    <col min="1" max="1" width="28.140625" style="38" customWidth="1"/>
    <col min="2" max="2" width="11.140625" style="40" customWidth="1"/>
    <col min="3" max="3" width="14.140625" style="41" customWidth="1"/>
    <col min="4" max="5" width="9.7109375" style="41" customWidth="1"/>
    <col min="6" max="6" width="8.5703125" style="41" customWidth="1"/>
    <col min="7" max="7" width="11" style="41" customWidth="1"/>
    <col min="8" max="8" width="9.85546875" style="41" customWidth="1"/>
    <col min="9" max="13" width="8.5703125" style="41" customWidth="1"/>
    <col min="14" max="14" width="17.85546875" style="42" customWidth="1"/>
    <col min="15" max="257" width="9.140625" style="38"/>
    <col min="258" max="258" width="28.140625" style="38" customWidth="1"/>
    <col min="259" max="259" width="11.140625" style="38" customWidth="1"/>
    <col min="260" max="260" width="10.5703125" style="38" customWidth="1"/>
    <col min="261" max="269" width="8.5703125" style="38" customWidth="1"/>
    <col min="270" max="270" width="17.85546875" style="38" customWidth="1"/>
    <col min="271" max="513" width="9.140625" style="38"/>
    <col min="514" max="514" width="28.140625" style="38" customWidth="1"/>
    <col min="515" max="515" width="11.140625" style="38" customWidth="1"/>
    <col min="516" max="516" width="10.5703125" style="38" customWidth="1"/>
    <col min="517" max="525" width="8.5703125" style="38" customWidth="1"/>
    <col min="526" max="526" width="17.85546875" style="38" customWidth="1"/>
    <col min="527" max="769" width="9.140625" style="38"/>
    <col min="770" max="770" width="28.140625" style="38" customWidth="1"/>
    <col min="771" max="771" width="11.140625" style="38" customWidth="1"/>
    <col min="772" max="772" width="10.5703125" style="38" customWidth="1"/>
    <col min="773" max="781" width="8.5703125" style="38" customWidth="1"/>
    <col min="782" max="782" width="17.85546875" style="38" customWidth="1"/>
    <col min="783" max="1025" width="9.140625" style="38"/>
    <col min="1026" max="1026" width="28.140625" style="38" customWidth="1"/>
    <col min="1027" max="1027" width="11.140625" style="38" customWidth="1"/>
    <col min="1028" max="1028" width="10.5703125" style="38" customWidth="1"/>
    <col min="1029" max="1037" width="8.5703125" style="38" customWidth="1"/>
    <col min="1038" max="1038" width="17.85546875" style="38" customWidth="1"/>
    <col min="1039" max="1281" width="9.140625" style="38"/>
    <col min="1282" max="1282" width="28.140625" style="38" customWidth="1"/>
    <col min="1283" max="1283" width="11.140625" style="38" customWidth="1"/>
    <col min="1284" max="1284" width="10.5703125" style="38" customWidth="1"/>
    <col min="1285" max="1293" width="8.5703125" style="38" customWidth="1"/>
    <col min="1294" max="1294" width="17.85546875" style="38" customWidth="1"/>
    <col min="1295" max="1537" width="9.140625" style="38"/>
    <col min="1538" max="1538" width="28.140625" style="38" customWidth="1"/>
    <col min="1539" max="1539" width="11.140625" style="38" customWidth="1"/>
    <col min="1540" max="1540" width="10.5703125" style="38" customWidth="1"/>
    <col min="1541" max="1549" width="8.5703125" style="38" customWidth="1"/>
    <col min="1550" max="1550" width="17.85546875" style="38" customWidth="1"/>
    <col min="1551" max="1793" width="9.140625" style="38"/>
    <col min="1794" max="1794" width="28.140625" style="38" customWidth="1"/>
    <col min="1795" max="1795" width="11.140625" style="38" customWidth="1"/>
    <col min="1796" max="1796" width="10.5703125" style="38" customWidth="1"/>
    <col min="1797" max="1805" width="8.5703125" style="38" customWidth="1"/>
    <col min="1806" max="1806" width="17.85546875" style="38" customWidth="1"/>
    <col min="1807" max="2049" width="9.140625" style="38"/>
    <col min="2050" max="2050" width="28.140625" style="38" customWidth="1"/>
    <col min="2051" max="2051" width="11.140625" style="38" customWidth="1"/>
    <col min="2052" max="2052" width="10.5703125" style="38" customWidth="1"/>
    <col min="2053" max="2061" width="8.5703125" style="38" customWidth="1"/>
    <col min="2062" max="2062" width="17.85546875" style="38" customWidth="1"/>
    <col min="2063" max="2305" width="9.140625" style="38"/>
    <col min="2306" max="2306" width="28.140625" style="38" customWidth="1"/>
    <col min="2307" max="2307" width="11.140625" style="38" customWidth="1"/>
    <col min="2308" max="2308" width="10.5703125" style="38" customWidth="1"/>
    <col min="2309" max="2317" width="8.5703125" style="38" customWidth="1"/>
    <col min="2318" max="2318" width="17.85546875" style="38" customWidth="1"/>
    <col min="2319" max="2561" width="9.140625" style="38"/>
    <col min="2562" max="2562" width="28.140625" style="38" customWidth="1"/>
    <col min="2563" max="2563" width="11.140625" style="38" customWidth="1"/>
    <col min="2564" max="2564" width="10.5703125" style="38" customWidth="1"/>
    <col min="2565" max="2573" width="8.5703125" style="38" customWidth="1"/>
    <col min="2574" max="2574" width="17.85546875" style="38" customWidth="1"/>
    <col min="2575" max="2817" width="9.140625" style="38"/>
    <col min="2818" max="2818" width="28.140625" style="38" customWidth="1"/>
    <col min="2819" max="2819" width="11.140625" style="38" customWidth="1"/>
    <col min="2820" max="2820" width="10.5703125" style="38" customWidth="1"/>
    <col min="2821" max="2829" width="8.5703125" style="38" customWidth="1"/>
    <col min="2830" max="2830" width="17.85546875" style="38" customWidth="1"/>
    <col min="2831" max="3073" width="9.140625" style="38"/>
    <col min="3074" max="3074" width="28.140625" style="38" customWidth="1"/>
    <col min="3075" max="3075" width="11.140625" style="38" customWidth="1"/>
    <col min="3076" max="3076" width="10.5703125" style="38" customWidth="1"/>
    <col min="3077" max="3085" width="8.5703125" style="38" customWidth="1"/>
    <col min="3086" max="3086" width="17.85546875" style="38" customWidth="1"/>
    <col min="3087" max="3329" width="9.140625" style="38"/>
    <col min="3330" max="3330" width="28.140625" style="38" customWidth="1"/>
    <col min="3331" max="3331" width="11.140625" style="38" customWidth="1"/>
    <col min="3332" max="3332" width="10.5703125" style="38" customWidth="1"/>
    <col min="3333" max="3341" width="8.5703125" style="38" customWidth="1"/>
    <col min="3342" max="3342" width="17.85546875" style="38" customWidth="1"/>
    <col min="3343" max="3585" width="9.140625" style="38"/>
    <col min="3586" max="3586" width="28.140625" style="38" customWidth="1"/>
    <col min="3587" max="3587" width="11.140625" style="38" customWidth="1"/>
    <col min="3588" max="3588" width="10.5703125" style="38" customWidth="1"/>
    <col min="3589" max="3597" width="8.5703125" style="38" customWidth="1"/>
    <col min="3598" max="3598" width="17.85546875" style="38" customWidth="1"/>
    <col min="3599" max="3841" width="9.140625" style="38"/>
    <col min="3842" max="3842" width="28.140625" style="38" customWidth="1"/>
    <col min="3843" max="3843" width="11.140625" style="38" customWidth="1"/>
    <col min="3844" max="3844" width="10.5703125" style="38" customWidth="1"/>
    <col min="3845" max="3853" width="8.5703125" style="38" customWidth="1"/>
    <col min="3854" max="3854" width="17.85546875" style="38" customWidth="1"/>
    <col min="3855" max="4097" width="9.140625" style="38"/>
    <col min="4098" max="4098" width="28.140625" style="38" customWidth="1"/>
    <col min="4099" max="4099" width="11.140625" style="38" customWidth="1"/>
    <col min="4100" max="4100" width="10.5703125" style="38" customWidth="1"/>
    <col min="4101" max="4109" width="8.5703125" style="38" customWidth="1"/>
    <col min="4110" max="4110" width="17.85546875" style="38" customWidth="1"/>
    <col min="4111" max="4353" width="9.140625" style="38"/>
    <col min="4354" max="4354" width="28.140625" style="38" customWidth="1"/>
    <col min="4355" max="4355" width="11.140625" style="38" customWidth="1"/>
    <col min="4356" max="4356" width="10.5703125" style="38" customWidth="1"/>
    <col min="4357" max="4365" width="8.5703125" style="38" customWidth="1"/>
    <col min="4366" max="4366" width="17.85546875" style="38" customWidth="1"/>
    <col min="4367" max="4609" width="9.140625" style="38"/>
    <col min="4610" max="4610" width="28.140625" style="38" customWidth="1"/>
    <col min="4611" max="4611" width="11.140625" style="38" customWidth="1"/>
    <col min="4612" max="4612" width="10.5703125" style="38" customWidth="1"/>
    <col min="4613" max="4621" width="8.5703125" style="38" customWidth="1"/>
    <col min="4622" max="4622" width="17.85546875" style="38" customWidth="1"/>
    <col min="4623" max="4865" width="9.140625" style="38"/>
    <col min="4866" max="4866" width="28.140625" style="38" customWidth="1"/>
    <col min="4867" max="4867" width="11.140625" style="38" customWidth="1"/>
    <col min="4868" max="4868" width="10.5703125" style="38" customWidth="1"/>
    <col min="4869" max="4877" width="8.5703125" style="38" customWidth="1"/>
    <col min="4878" max="4878" width="17.85546875" style="38" customWidth="1"/>
    <col min="4879" max="5121" width="9.140625" style="38"/>
    <col min="5122" max="5122" width="28.140625" style="38" customWidth="1"/>
    <col min="5123" max="5123" width="11.140625" style="38" customWidth="1"/>
    <col min="5124" max="5124" width="10.5703125" style="38" customWidth="1"/>
    <col min="5125" max="5133" width="8.5703125" style="38" customWidth="1"/>
    <col min="5134" max="5134" width="17.85546875" style="38" customWidth="1"/>
    <col min="5135" max="5377" width="9.140625" style="38"/>
    <col min="5378" max="5378" width="28.140625" style="38" customWidth="1"/>
    <col min="5379" max="5379" width="11.140625" style="38" customWidth="1"/>
    <col min="5380" max="5380" width="10.5703125" style="38" customWidth="1"/>
    <col min="5381" max="5389" width="8.5703125" style="38" customWidth="1"/>
    <col min="5390" max="5390" width="17.85546875" style="38" customWidth="1"/>
    <col min="5391" max="5633" width="9.140625" style="38"/>
    <col min="5634" max="5634" width="28.140625" style="38" customWidth="1"/>
    <col min="5635" max="5635" width="11.140625" style="38" customWidth="1"/>
    <col min="5636" max="5636" width="10.5703125" style="38" customWidth="1"/>
    <col min="5637" max="5645" width="8.5703125" style="38" customWidth="1"/>
    <col min="5646" max="5646" width="17.85546875" style="38" customWidth="1"/>
    <col min="5647" max="5889" width="9.140625" style="38"/>
    <col min="5890" max="5890" width="28.140625" style="38" customWidth="1"/>
    <col min="5891" max="5891" width="11.140625" style="38" customWidth="1"/>
    <col min="5892" max="5892" width="10.5703125" style="38" customWidth="1"/>
    <col min="5893" max="5901" width="8.5703125" style="38" customWidth="1"/>
    <col min="5902" max="5902" width="17.85546875" style="38" customWidth="1"/>
    <col min="5903" max="6145" width="9.140625" style="38"/>
    <col min="6146" max="6146" width="28.140625" style="38" customWidth="1"/>
    <col min="6147" max="6147" width="11.140625" style="38" customWidth="1"/>
    <col min="6148" max="6148" width="10.5703125" style="38" customWidth="1"/>
    <col min="6149" max="6157" width="8.5703125" style="38" customWidth="1"/>
    <col min="6158" max="6158" width="17.85546875" style="38" customWidth="1"/>
    <col min="6159" max="6401" width="9.140625" style="38"/>
    <col min="6402" max="6402" width="28.140625" style="38" customWidth="1"/>
    <col min="6403" max="6403" width="11.140625" style="38" customWidth="1"/>
    <col min="6404" max="6404" width="10.5703125" style="38" customWidth="1"/>
    <col min="6405" max="6413" width="8.5703125" style="38" customWidth="1"/>
    <col min="6414" max="6414" width="17.85546875" style="38" customWidth="1"/>
    <col min="6415" max="6657" width="9.140625" style="38"/>
    <col min="6658" max="6658" width="28.140625" style="38" customWidth="1"/>
    <col min="6659" max="6659" width="11.140625" style="38" customWidth="1"/>
    <col min="6660" max="6660" width="10.5703125" style="38" customWidth="1"/>
    <col min="6661" max="6669" width="8.5703125" style="38" customWidth="1"/>
    <col min="6670" max="6670" width="17.85546875" style="38" customWidth="1"/>
    <col min="6671" max="6913" width="9.140625" style="38"/>
    <col min="6914" max="6914" width="28.140625" style="38" customWidth="1"/>
    <col min="6915" max="6915" width="11.140625" style="38" customWidth="1"/>
    <col min="6916" max="6916" width="10.5703125" style="38" customWidth="1"/>
    <col min="6917" max="6925" width="8.5703125" style="38" customWidth="1"/>
    <col min="6926" max="6926" width="17.85546875" style="38" customWidth="1"/>
    <col min="6927" max="7169" width="9.140625" style="38"/>
    <col min="7170" max="7170" width="28.140625" style="38" customWidth="1"/>
    <col min="7171" max="7171" width="11.140625" style="38" customWidth="1"/>
    <col min="7172" max="7172" width="10.5703125" style="38" customWidth="1"/>
    <col min="7173" max="7181" width="8.5703125" style="38" customWidth="1"/>
    <col min="7182" max="7182" width="17.85546875" style="38" customWidth="1"/>
    <col min="7183" max="7425" width="9.140625" style="38"/>
    <col min="7426" max="7426" width="28.140625" style="38" customWidth="1"/>
    <col min="7427" max="7427" width="11.140625" style="38" customWidth="1"/>
    <col min="7428" max="7428" width="10.5703125" style="38" customWidth="1"/>
    <col min="7429" max="7437" width="8.5703125" style="38" customWidth="1"/>
    <col min="7438" max="7438" width="17.85546875" style="38" customWidth="1"/>
    <col min="7439" max="7681" width="9.140625" style="38"/>
    <col min="7682" max="7682" width="28.140625" style="38" customWidth="1"/>
    <col min="7683" max="7683" width="11.140625" style="38" customWidth="1"/>
    <col min="7684" max="7684" width="10.5703125" style="38" customWidth="1"/>
    <col min="7685" max="7693" width="8.5703125" style="38" customWidth="1"/>
    <col min="7694" max="7694" width="17.85546875" style="38" customWidth="1"/>
    <col min="7695" max="7937" width="9.140625" style="38"/>
    <col min="7938" max="7938" width="28.140625" style="38" customWidth="1"/>
    <col min="7939" max="7939" width="11.140625" style="38" customWidth="1"/>
    <col min="7940" max="7940" width="10.5703125" style="38" customWidth="1"/>
    <col min="7941" max="7949" width="8.5703125" style="38" customWidth="1"/>
    <col min="7950" max="7950" width="17.85546875" style="38" customWidth="1"/>
    <col min="7951" max="8193" width="9.140625" style="38"/>
    <col min="8194" max="8194" width="28.140625" style="38" customWidth="1"/>
    <col min="8195" max="8195" width="11.140625" style="38" customWidth="1"/>
    <col min="8196" max="8196" width="10.5703125" style="38" customWidth="1"/>
    <col min="8197" max="8205" width="8.5703125" style="38" customWidth="1"/>
    <col min="8206" max="8206" width="17.85546875" style="38" customWidth="1"/>
    <col min="8207" max="8449" width="9.140625" style="38"/>
    <col min="8450" max="8450" width="28.140625" style="38" customWidth="1"/>
    <col min="8451" max="8451" width="11.140625" style="38" customWidth="1"/>
    <col min="8452" max="8452" width="10.5703125" style="38" customWidth="1"/>
    <col min="8453" max="8461" width="8.5703125" style="38" customWidth="1"/>
    <col min="8462" max="8462" width="17.85546875" style="38" customWidth="1"/>
    <col min="8463" max="8705" width="9.140625" style="38"/>
    <col min="8706" max="8706" width="28.140625" style="38" customWidth="1"/>
    <col min="8707" max="8707" width="11.140625" style="38" customWidth="1"/>
    <col min="8708" max="8708" width="10.5703125" style="38" customWidth="1"/>
    <col min="8709" max="8717" width="8.5703125" style="38" customWidth="1"/>
    <col min="8718" max="8718" width="17.85546875" style="38" customWidth="1"/>
    <col min="8719" max="8961" width="9.140625" style="38"/>
    <col min="8962" max="8962" width="28.140625" style="38" customWidth="1"/>
    <col min="8963" max="8963" width="11.140625" style="38" customWidth="1"/>
    <col min="8964" max="8964" width="10.5703125" style="38" customWidth="1"/>
    <col min="8965" max="8973" width="8.5703125" style="38" customWidth="1"/>
    <col min="8974" max="8974" width="17.85546875" style="38" customWidth="1"/>
    <col min="8975" max="9217" width="9.140625" style="38"/>
    <col min="9218" max="9218" width="28.140625" style="38" customWidth="1"/>
    <col min="9219" max="9219" width="11.140625" style="38" customWidth="1"/>
    <col min="9220" max="9220" width="10.5703125" style="38" customWidth="1"/>
    <col min="9221" max="9229" width="8.5703125" style="38" customWidth="1"/>
    <col min="9230" max="9230" width="17.85546875" style="38" customWidth="1"/>
    <col min="9231" max="9473" width="9.140625" style="38"/>
    <col min="9474" max="9474" width="28.140625" style="38" customWidth="1"/>
    <col min="9475" max="9475" width="11.140625" style="38" customWidth="1"/>
    <col min="9476" max="9476" width="10.5703125" style="38" customWidth="1"/>
    <col min="9477" max="9485" width="8.5703125" style="38" customWidth="1"/>
    <col min="9486" max="9486" width="17.85546875" style="38" customWidth="1"/>
    <col min="9487" max="9729" width="9.140625" style="38"/>
    <col min="9730" max="9730" width="28.140625" style="38" customWidth="1"/>
    <col min="9731" max="9731" width="11.140625" style="38" customWidth="1"/>
    <col min="9732" max="9732" width="10.5703125" style="38" customWidth="1"/>
    <col min="9733" max="9741" width="8.5703125" style="38" customWidth="1"/>
    <col min="9742" max="9742" width="17.85546875" style="38" customWidth="1"/>
    <col min="9743" max="9985" width="9.140625" style="38"/>
    <col min="9986" max="9986" width="28.140625" style="38" customWidth="1"/>
    <col min="9987" max="9987" width="11.140625" style="38" customWidth="1"/>
    <col min="9988" max="9988" width="10.5703125" style="38" customWidth="1"/>
    <col min="9989" max="9997" width="8.5703125" style="38" customWidth="1"/>
    <col min="9998" max="9998" width="17.85546875" style="38" customWidth="1"/>
    <col min="9999" max="10241" width="9.140625" style="38"/>
    <col min="10242" max="10242" width="28.140625" style="38" customWidth="1"/>
    <col min="10243" max="10243" width="11.140625" style="38" customWidth="1"/>
    <col min="10244" max="10244" width="10.5703125" style="38" customWidth="1"/>
    <col min="10245" max="10253" width="8.5703125" style="38" customWidth="1"/>
    <col min="10254" max="10254" width="17.85546875" style="38" customWidth="1"/>
    <col min="10255" max="10497" width="9.140625" style="38"/>
    <col min="10498" max="10498" width="28.140625" style="38" customWidth="1"/>
    <col min="10499" max="10499" width="11.140625" style="38" customWidth="1"/>
    <col min="10500" max="10500" width="10.5703125" style="38" customWidth="1"/>
    <col min="10501" max="10509" width="8.5703125" style="38" customWidth="1"/>
    <col min="10510" max="10510" width="17.85546875" style="38" customWidth="1"/>
    <col min="10511" max="10753" width="9.140625" style="38"/>
    <col min="10754" max="10754" width="28.140625" style="38" customWidth="1"/>
    <col min="10755" max="10755" width="11.140625" style="38" customWidth="1"/>
    <col min="10756" max="10756" width="10.5703125" style="38" customWidth="1"/>
    <col min="10757" max="10765" width="8.5703125" style="38" customWidth="1"/>
    <col min="10766" max="10766" width="17.85546875" style="38" customWidth="1"/>
    <col min="10767" max="11009" width="9.140625" style="38"/>
    <col min="11010" max="11010" width="28.140625" style="38" customWidth="1"/>
    <col min="11011" max="11011" width="11.140625" style="38" customWidth="1"/>
    <col min="11012" max="11012" width="10.5703125" style="38" customWidth="1"/>
    <col min="11013" max="11021" width="8.5703125" style="38" customWidth="1"/>
    <col min="11022" max="11022" width="17.85546875" style="38" customWidth="1"/>
    <col min="11023" max="11265" width="9.140625" style="38"/>
    <col min="11266" max="11266" width="28.140625" style="38" customWidth="1"/>
    <col min="11267" max="11267" width="11.140625" style="38" customWidth="1"/>
    <col min="11268" max="11268" width="10.5703125" style="38" customWidth="1"/>
    <col min="11269" max="11277" width="8.5703125" style="38" customWidth="1"/>
    <col min="11278" max="11278" width="17.85546875" style="38" customWidth="1"/>
    <col min="11279" max="11521" width="9.140625" style="38"/>
    <col min="11522" max="11522" width="28.140625" style="38" customWidth="1"/>
    <col min="11523" max="11523" width="11.140625" style="38" customWidth="1"/>
    <col min="11524" max="11524" width="10.5703125" style="38" customWidth="1"/>
    <col min="11525" max="11533" width="8.5703125" style="38" customWidth="1"/>
    <col min="11534" max="11534" width="17.85546875" style="38" customWidth="1"/>
    <col min="11535" max="11777" width="9.140625" style="38"/>
    <col min="11778" max="11778" width="28.140625" style="38" customWidth="1"/>
    <col min="11779" max="11779" width="11.140625" style="38" customWidth="1"/>
    <col min="11780" max="11780" width="10.5703125" style="38" customWidth="1"/>
    <col min="11781" max="11789" width="8.5703125" style="38" customWidth="1"/>
    <col min="11790" max="11790" width="17.85546875" style="38" customWidth="1"/>
    <col min="11791" max="12033" width="9.140625" style="38"/>
    <col min="12034" max="12034" width="28.140625" style="38" customWidth="1"/>
    <col min="12035" max="12035" width="11.140625" style="38" customWidth="1"/>
    <col min="12036" max="12036" width="10.5703125" style="38" customWidth="1"/>
    <col min="12037" max="12045" width="8.5703125" style="38" customWidth="1"/>
    <col min="12046" max="12046" width="17.85546875" style="38" customWidth="1"/>
    <col min="12047" max="12289" width="9.140625" style="38"/>
    <col min="12290" max="12290" width="28.140625" style="38" customWidth="1"/>
    <col min="12291" max="12291" width="11.140625" style="38" customWidth="1"/>
    <col min="12292" max="12292" width="10.5703125" style="38" customWidth="1"/>
    <col min="12293" max="12301" width="8.5703125" style="38" customWidth="1"/>
    <col min="12302" max="12302" width="17.85546875" style="38" customWidth="1"/>
    <col min="12303" max="12545" width="9.140625" style="38"/>
    <col min="12546" max="12546" width="28.140625" style="38" customWidth="1"/>
    <col min="12547" max="12547" width="11.140625" style="38" customWidth="1"/>
    <col min="12548" max="12548" width="10.5703125" style="38" customWidth="1"/>
    <col min="12549" max="12557" width="8.5703125" style="38" customWidth="1"/>
    <col min="12558" max="12558" width="17.85546875" style="38" customWidth="1"/>
    <col min="12559" max="12801" width="9.140625" style="38"/>
    <col min="12802" max="12802" width="28.140625" style="38" customWidth="1"/>
    <col min="12803" max="12803" width="11.140625" style="38" customWidth="1"/>
    <col min="12804" max="12804" width="10.5703125" style="38" customWidth="1"/>
    <col min="12805" max="12813" width="8.5703125" style="38" customWidth="1"/>
    <col min="12814" max="12814" width="17.85546875" style="38" customWidth="1"/>
    <col min="12815" max="13057" width="9.140625" style="38"/>
    <col min="13058" max="13058" width="28.140625" style="38" customWidth="1"/>
    <col min="13059" max="13059" width="11.140625" style="38" customWidth="1"/>
    <col min="13060" max="13060" width="10.5703125" style="38" customWidth="1"/>
    <col min="13061" max="13069" width="8.5703125" style="38" customWidth="1"/>
    <col min="13070" max="13070" width="17.85546875" style="38" customWidth="1"/>
    <col min="13071" max="13313" width="9.140625" style="38"/>
    <col min="13314" max="13314" width="28.140625" style="38" customWidth="1"/>
    <col min="13315" max="13315" width="11.140625" style="38" customWidth="1"/>
    <col min="13316" max="13316" width="10.5703125" style="38" customWidth="1"/>
    <col min="13317" max="13325" width="8.5703125" style="38" customWidth="1"/>
    <col min="13326" max="13326" width="17.85546875" style="38" customWidth="1"/>
    <col min="13327" max="13569" width="9.140625" style="38"/>
    <col min="13570" max="13570" width="28.140625" style="38" customWidth="1"/>
    <col min="13571" max="13571" width="11.140625" style="38" customWidth="1"/>
    <col min="13572" max="13572" width="10.5703125" style="38" customWidth="1"/>
    <col min="13573" max="13581" width="8.5703125" style="38" customWidth="1"/>
    <col min="13582" max="13582" width="17.85546875" style="38" customWidth="1"/>
    <col min="13583" max="13825" width="9.140625" style="38"/>
    <col min="13826" max="13826" width="28.140625" style="38" customWidth="1"/>
    <col min="13827" max="13827" width="11.140625" style="38" customWidth="1"/>
    <col min="13828" max="13828" width="10.5703125" style="38" customWidth="1"/>
    <col min="13829" max="13837" width="8.5703125" style="38" customWidth="1"/>
    <col min="13838" max="13838" width="17.85546875" style="38" customWidth="1"/>
    <col min="13839" max="14081" width="9.140625" style="38"/>
    <col min="14082" max="14082" width="28.140625" style="38" customWidth="1"/>
    <col min="14083" max="14083" width="11.140625" style="38" customWidth="1"/>
    <col min="14084" max="14084" width="10.5703125" style="38" customWidth="1"/>
    <col min="14085" max="14093" width="8.5703125" style="38" customWidth="1"/>
    <col min="14094" max="14094" width="17.85546875" style="38" customWidth="1"/>
    <col min="14095" max="14337" width="9.140625" style="38"/>
    <col min="14338" max="14338" width="28.140625" style="38" customWidth="1"/>
    <col min="14339" max="14339" width="11.140625" style="38" customWidth="1"/>
    <col min="14340" max="14340" width="10.5703125" style="38" customWidth="1"/>
    <col min="14341" max="14349" width="8.5703125" style="38" customWidth="1"/>
    <col min="14350" max="14350" width="17.85546875" style="38" customWidth="1"/>
    <col min="14351" max="14593" width="9.140625" style="38"/>
    <col min="14594" max="14594" width="28.140625" style="38" customWidth="1"/>
    <col min="14595" max="14595" width="11.140625" style="38" customWidth="1"/>
    <col min="14596" max="14596" width="10.5703125" style="38" customWidth="1"/>
    <col min="14597" max="14605" width="8.5703125" style="38" customWidth="1"/>
    <col min="14606" max="14606" width="17.85546875" style="38" customWidth="1"/>
    <col min="14607" max="14849" width="9.140625" style="38"/>
    <col min="14850" max="14850" width="28.140625" style="38" customWidth="1"/>
    <col min="14851" max="14851" width="11.140625" style="38" customWidth="1"/>
    <col min="14852" max="14852" width="10.5703125" style="38" customWidth="1"/>
    <col min="14853" max="14861" width="8.5703125" style="38" customWidth="1"/>
    <col min="14862" max="14862" width="17.85546875" style="38" customWidth="1"/>
    <col min="14863" max="15105" width="9.140625" style="38"/>
    <col min="15106" max="15106" width="28.140625" style="38" customWidth="1"/>
    <col min="15107" max="15107" width="11.140625" style="38" customWidth="1"/>
    <col min="15108" max="15108" width="10.5703125" style="38" customWidth="1"/>
    <col min="15109" max="15117" width="8.5703125" style="38" customWidth="1"/>
    <col min="15118" max="15118" width="17.85546875" style="38" customWidth="1"/>
    <col min="15119" max="15361" width="9.140625" style="38"/>
    <col min="15362" max="15362" width="28.140625" style="38" customWidth="1"/>
    <col min="15363" max="15363" width="11.140625" style="38" customWidth="1"/>
    <col min="15364" max="15364" width="10.5703125" style="38" customWidth="1"/>
    <col min="15365" max="15373" width="8.5703125" style="38" customWidth="1"/>
    <col min="15374" max="15374" width="17.85546875" style="38" customWidth="1"/>
    <col min="15375" max="15617" width="9.140625" style="38"/>
    <col min="15618" max="15618" width="28.140625" style="38" customWidth="1"/>
    <col min="15619" max="15619" width="11.140625" style="38" customWidth="1"/>
    <col min="15620" max="15620" width="10.5703125" style="38" customWidth="1"/>
    <col min="15621" max="15629" width="8.5703125" style="38" customWidth="1"/>
    <col min="15630" max="15630" width="17.85546875" style="38" customWidth="1"/>
    <col min="15631" max="15873" width="9.140625" style="38"/>
    <col min="15874" max="15874" width="28.140625" style="38" customWidth="1"/>
    <col min="15875" max="15875" width="11.140625" style="38" customWidth="1"/>
    <col min="15876" max="15876" width="10.5703125" style="38" customWidth="1"/>
    <col min="15877" max="15885" width="8.5703125" style="38" customWidth="1"/>
    <col min="15886" max="15886" width="17.85546875" style="38" customWidth="1"/>
    <col min="15887" max="16129" width="9.140625" style="38"/>
    <col min="16130" max="16130" width="28.140625" style="38" customWidth="1"/>
    <col min="16131" max="16131" width="11.140625" style="38" customWidth="1"/>
    <col min="16132" max="16132" width="10.5703125" style="38" customWidth="1"/>
    <col min="16133" max="16141" width="8.5703125" style="38" customWidth="1"/>
    <col min="16142" max="16142" width="17.85546875" style="38" customWidth="1"/>
    <col min="16143" max="16384" width="9.140625" style="38"/>
  </cols>
  <sheetData>
    <row r="1" spans="1:14" ht="29.45" customHeight="1" x14ac:dyDescent="0.2">
      <c r="A1" s="203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9.5" customHeight="1" x14ac:dyDescent="0.25">
      <c r="A2" s="39"/>
    </row>
    <row r="3" spans="1:14" ht="63" customHeight="1" thickBot="1" x14ac:dyDescent="0.25">
      <c r="A3" s="205" t="s">
        <v>121</v>
      </c>
      <c r="B3" s="207" t="s">
        <v>122</v>
      </c>
      <c r="C3" s="43"/>
      <c r="D3" s="44" t="s">
        <v>123</v>
      </c>
      <c r="E3" s="44" t="s">
        <v>124</v>
      </c>
      <c r="F3" s="45" t="s">
        <v>125</v>
      </c>
      <c r="G3" s="46" t="s">
        <v>126</v>
      </c>
      <c r="H3" s="45" t="s">
        <v>127</v>
      </c>
      <c r="I3" s="45" t="s">
        <v>128</v>
      </c>
      <c r="J3" s="46" t="s">
        <v>129</v>
      </c>
      <c r="K3" s="45" t="s">
        <v>130</v>
      </c>
      <c r="L3" s="45" t="s">
        <v>131</v>
      </c>
      <c r="M3" s="46" t="s">
        <v>132</v>
      </c>
      <c r="N3" s="47" t="s">
        <v>133</v>
      </c>
    </row>
    <row r="4" spans="1:14" ht="15.6" customHeight="1" thickBot="1" x14ac:dyDescent="0.3">
      <c r="A4" s="206"/>
      <c r="B4" s="208"/>
      <c r="C4" s="43" t="s">
        <v>302</v>
      </c>
      <c r="D4" s="48">
        <v>1012</v>
      </c>
      <c r="E4" s="48">
        <v>2141</v>
      </c>
      <c r="F4" s="49">
        <v>2310</v>
      </c>
      <c r="G4" s="49">
        <v>2321</v>
      </c>
      <c r="H4" s="49">
        <v>3319</v>
      </c>
      <c r="I4" s="49">
        <v>3612</v>
      </c>
      <c r="J4" s="49">
        <v>3632</v>
      </c>
      <c r="K4" s="49">
        <v>3725</v>
      </c>
      <c r="L4" s="49">
        <v>6112</v>
      </c>
      <c r="M4" s="49">
        <v>6310</v>
      </c>
      <c r="N4" s="50"/>
    </row>
    <row r="5" spans="1:14" ht="17.100000000000001" customHeight="1" x14ac:dyDescent="0.25">
      <c r="A5" s="51" t="s">
        <v>134</v>
      </c>
      <c r="B5" s="52">
        <v>1111</v>
      </c>
      <c r="C5" s="53">
        <v>1500</v>
      </c>
      <c r="D5" s="54"/>
      <c r="E5" s="54"/>
      <c r="F5" s="55"/>
      <c r="G5" s="55"/>
      <c r="H5" s="55"/>
      <c r="I5" s="55"/>
      <c r="J5" s="55"/>
      <c r="K5" s="55"/>
      <c r="L5" s="55"/>
      <c r="M5" s="55"/>
      <c r="N5" s="56">
        <f t="shared" ref="N5:N13" si="0">SUM(C5:M5)</f>
        <v>1500</v>
      </c>
    </row>
    <row r="6" spans="1:14" ht="17.100000000000001" customHeight="1" x14ac:dyDescent="0.25">
      <c r="A6" s="51" t="s">
        <v>135</v>
      </c>
      <c r="B6" s="57">
        <v>1112</v>
      </c>
      <c r="C6" s="53">
        <v>50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6">
        <f t="shared" si="0"/>
        <v>50</v>
      </c>
    </row>
    <row r="7" spans="1:14" ht="17.100000000000001" customHeight="1" x14ac:dyDescent="0.25">
      <c r="A7" s="51" t="s">
        <v>136</v>
      </c>
      <c r="B7" s="57">
        <v>1113</v>
      </c>
      <c r="C7" s="53">
        <v>150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6">
        <f t="shared" si="0"/>
        <v>150</v>
      </c>
    </row>
    <row r="8" spans="1:14" ht="17.100000000000001" customHeight="1" x14ac:dyDescent="0.25">
      <c r="A8" s="51" t="s">
        <v>137</v>
      </c>
      <c r="B8" s="57">
        <v>1121</v>
      </c>
      <c r="C8" s="53">
        <v>1800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6">
        <f t="shared" si="0"/>
        <v>1800</v>
      </c>
    </row>
    <row r="9" spans="1:14" ht="17.100000000000001" customHeight="1" x14ac:dyDescent="0.25">
      <c r="A9" s="58" t="s">
        <v>138</v>
      </c>
      <c r="B9" s="57">
        <v>1122</v>
      </c>
      <c r="C9" s="53">
        <v>200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6">
        <f t="shared" si="0"/>
        <v>200</v>
      </c>
    </row>
    <row r="10" spans="1:14" ht="17.100000000000001" customHeight="1" x14ac:dyDescent="0.25">
      <c r="A10" s="58" t="s">
        <v>139</v>
      </c>
      <c r="B10" s="57">
        <v>1211</v>
      </c>
      <c r="C10" s="53">
        <v>3650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6">
        <f t="shared" si="0"/>
        <v>3650</v>
      </c>
    </row>
    <row r="11" spans="1:14" ht="17.100000000000001" customHeight="1" x14ac:dyDescent="0.25">
      <c r="A11" s="58" t="s">
        <v>140</v>
      </c>
      <c r="B11" s="57">
        <v>1340</v>
      </c>
      <c r="C11" s="53">
        <v>360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6">
        <f t="shared" si="0"/>
        <v>360</v>
      </c>
    </row>
    <row r="12" spans="1:14" ht="17.100000000000001" customHeight="1" x14ac:dyDescent="0.25">
      <c r="A12" s="51" t="s">
        <v>141</v>
      </c>
      <c r="B12" s="57">
        <v>1341</v>
      </c>
      <c r="C12" s="53">
        <v>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6">
        <f t="shared" si="0"/>
        <v>5</v>
      </c>
    </row>
    <row r="13" spans="1:14" ht="17.100000000000001" customHeight="1" x14ac:dyDescent="0.25">
      <c r="A13" s="58" t="s">
        <v>103</v>
      </c>
      <c r="B13" s="57">
        <v>1344</v>
      </c>
      <c r="C13" s="53"/>
      <c r="D13" s="53"/>
      <c r="E13" s="53"/>
      <c r="F13" s="53"/>
      <c r="G13" s="53"/>
      <c r="H13" s="53">
        <v>20</v>
      </c>
      <c r="I13" s="53"/>
      <c r="J13" s="53"/>
      <c r="K13" s="53"/>
      <c r="L13" s="53"/>
      <c r="M13" s="53"/>
      <c r="N13" s="56">
        <f t="shared" si="0"/>
        <v>20</v>
      </c>
    </row>
    <row r="14" spans="1:14" ht="17.100000000000001" customHeight="1" x14ac:dyDescent="0.25">
      <c r="A14" s="51" t="s">
        <v>142</v>
      </c>
      <c r="B14" s="57">
        <v>1351</v>
      </c>
      <c r="C14" s="53"/>
      <c r="D14" s="53"/>
      <c r="E14" s="53"/>
      <c r="F14" s="53"/>
      <c r="G14" s="53"/>
      <c r="H14" s="53">
        <v>20</v>
      </c>
      <c r="I14" s="53"/>
      <c r="J14" s="53"/>
      <c r="K14" s="53"/>
      <c r="L14" s="53"/>
      <c r="M14" s="53"/>
      <c r="N14" s="56">
        <f>SUM(D14:M14)</f>
        <v>20</v>
      </c>
    </row>
    <row r="15" spans="1:14" ht="17.100000000000001" customHeight="1" x14ac:dyDescent="0.25">
      <c r="A15" s="51" t="s">
        <v>143</v>
      </c>
      <c r="B15" s="57">
        <v>1361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6">
        <f>SUM(D15:M15)</f>
        <v>0</v>
      </c>
    </row>
    <row r="16" spans="1:14" ht="17.100000000000001" customHeight="1" x14ac:dyDescent="0.25">
      <c r="A16" s="51" t="s">
        <v>101</v>
      </c>
      <c r="B16" s="57">
        <v>1511</v>
      </c>
      <c r="C16" s="53">
        <v>1000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6">
        <f>SUM(C16:M16)</f>
        <v>1000</v>
      </c>
    </row>
    <row r="17" spans="1:14" ht="17.100000000000001" customHeight="1" x14ac:dyDescent="0.25">
      <c r="A17" s="59" t="s">
        <v>144</v>
      </c>
      <c r="B17" s="60" t="s">
        <v>145</v>
      </c>
      <c r="C17" s="61">
        <f>SUM(C5:C16)</f>
        <v>8715</v>
      </c>
      <c r="D17" s="61">
        <f>SUM(D5:D16)</f>
        <v>0</v>
      </c>
      <c r="E17" s="61"/>
      <c r="F17" s="61">
        <f t="shared" ref="F17:M17" si="1">SUM(F5:F16)</f>
        <v>0</v>
      </c>
      <c r="G17" s="61">
        <f t="shared" si="1"/>
        <v>0</v>
      </c>
      <c r="H17" s="61">
        <f t="shared" si="1"/>
        <v>40</v>
      </c>
      <c r="I17" s="61">
        <f t="shared" si="1"/>
        <v>0</v>
      </c>
      <c r="J17" s="61">
        <f t="shared" si="1"/>
        <v>0</v>
      </c>
      <c r="K17" s="61">
        <f t="shared" si="1"/>
        <v>0</v>
      </c>
      <c r="L17" s="61">
        <f t="shared" si="1"/>
        <v>0</v>
      </c>
      <c r="M17" s="61">
        <f t="shared" si="1"/>
        <v>0</v>
      </c>
      <c r="N17" s="56">
        <f>SUM(C17:M17)</f>
        <v>8755</v>
      </c>
    </row>
    <row r="18" spans="1:14" ht="17.100000000000001" customHeight="1" x14ac:dyDescent="0.25">
      <c r="A18" s="59"/>
      <c r="B18" s="60"/>
      <c r="C18" s="61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6"/>
    </row>
    <row r="19" spans="1:14" ht="17.100000000000001" customHeight="1" x14ac:dyDescent="0.25">
      <c r="A19" s="58" t="s">
        <v>146</v>
      </c>
      <c r="B19" s="57">
        <v>2111</v>
      </c>
      <c r="C19" s="53"/>
      <c r="D19" s="53"/>
      <c r="E19" s="53"/>
      <c r="F19" s="53">
        <v>30</v>
      </c>
      <c r="G19" s="53">
        <v>200</v>
      </c>
      <c r="H19" s="53"/>
      <c r="I19" s="53"/>
      <c r="J19" s="53"/>
      <c r="K19" s="53"/>
      <c r="L19" s="53"/>
      <c r="M19" s="53"/>
      <c r="N19" s="56">
        <f t="shared" ref="N19:N24" si="2">SUM(D19:M19)</f>
        <v>230</v>
      </c>
    </row>
    <row r="20" spans="1:14" ht="17.100000000000001" customHeight="1" x14ac:dyDescent="0.25">
      <c r="A20" s="58" t="s">
        <v>147</v>
      </c>
      <c r="B20" s="57">
        <v>2131</v>
      </c>
      <c r="C20" s="53"/>
      <c r="D20" s="53">
        <v>250</v>
      </c>
      <c r="E20" s="53"/>
      <c r="F20" s="53"/>
      <c r="G20" s="53"/>
      <c r="H20" s="53"/>
      <c r="I20" s="53"/>
      <c r="J20" s="53"/>
      <c r="K20" s="53"/>
      <c r="L20" s="53"/>
      <c r="M20" s="53"/>
      <c r="N20" s="56">
        <f t="shared" si="2"/>
        <v>250</v>
      </c>
    </row>
    <row r="21" spans="1:14" ht="17.100000000000001" customHeight="1" x14ac:dyDescent="0.25">
      <c r="A21" s="58" t="s">
        <v>148</v>
      </c>
      <c r="B21" s="57">
        <v>2132</v>
      </c>
      <c r="C21" s="53"/>
      <c r="D21" s="53"/>
      <c r="E21" s="62">
        <v>15</v>
      </c>
      <c r="F21" s="53"/>
      <c r="G21" s="53"/>
      <c r="H21" s="53">
        <v>20</v>
      </c>
      <c r="I21" s="53">
        <v>65</v>
      </c>
      <c r="J21" s="53"/>
      <c r="K21" s="53"/>
      <c r="L21" s="53"/>
      <c r="M21" s="53"/>
      <c r="N21" s="56">
        <f t="shared" si="2"/>
        <v>100</v>
      </c>
    </row>
    <row r="22" spans="1:14" ht="17.100000000000001" customHeight="1" x14ac:dyDescent="0.25">
      <c r="A22" s="58" t="s">
        <v>149</v>
      </c>
      <c r="B22" s="57">
        <v>2141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68"/>
      <c r="N22" s="56">
        <f t="shared" si="2"/>
        <v>0</v>
      </c>
    </row>
    <row r="23" spans="1:14" ht="17.100000000000001" customHeight="1" x14ac:dyDescent="0.25">
      <c r="A23" s="58" t="s">
        <v>150</v>
      </c>
      <c r="B23" s="57">
        <v>2142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6">
        <f t="shared" si="2"/>
        <v>0</v>
      </c>
    </row>
    <row r="24" spans="1:14" ht="17.100000000000001" customHeight="1" x14ac:dyDescent="0.25">
      <c r="A24" s="58" t="s">
        <v>151</v>
      </c>
      <c r="B24" s="57">
        <v>2324</v>
      </c>
      <c r="C24" s="53"/>
      <c r="D24" s="53"/>
      <c r="E24" s="53"/>
      <c r="F24" s="53"/>
      <c r="G24" s="53"/>
      <c r="H24" s="53"/>
      <c r="I24" s="53"/>
      <c r="J24" s="53"/>
      <c r="K24" s="53">
        <v>70</v>
      </c>
      <c r="L24" s="53"/>
      <c r="M24" s="53"/>
      <c r="N24" s="56">
        <f t="shared" si="2"/>
        <v>70</v>
      </c>
    </row>
    <row r="25" spans="1:14" ht="17.100000000000001" customHeight="1" x14ac:dyDescent="0.25">
      <c r="A25" s="59" t="s">
        <v>152</v>
      </c>
      <c r="B25" s="60" t="s">
        <v>153</v>
      </c>
      <c r="C25" s="61">
        <f t="shared" ref="C25:N25" si="3">SUM(C19:C24)</f>
        <v>0</v>
      </c>
      <c r="D25" s="61">
        <f t="shared" si="3"/>
        <v>250</v>
      </c>
      <c r="E25" s="61">
        <f t="shared" si="3"/>
        <v>15</v>
      </c>
      <c r="F25" s="61">
        <f t="shared" si="3"/>
        <v>30</v>
      </c>
      <c r="G25" s="61">
        <f t="shared" si="3"/>
        <v>200</v>
      </c>
      <c r="H25" s="61">
        <f t="shared" si="3"/>
        <v>20</v>
      </c>
      <c r="I25" s="61">
        <f t="shared" si="3"/>
        <v>65</v>
      </c>
      <c r="J25" s="61">
        <f t="shared" si="3"/>
        <v>0</v>
      </c>
      <c r="K25" s="61">
        <f t="shared" si="3"/>
        <v>70</v>
      </c>
      <c r="L25" s="61">
        <f t="shared" si="3"/>
        <v>0</v>
      </c>
      <c r="M25" s="61">
        <f t="shared" si="3"/>
        <v>0</v>
      </c>
      <c r="N25" s="56">
        <f t="shared" si="3"/>
        <v>650</v>
      </c>
    </row>
    <row r="26" spans="1:14" ht="17.100000000000001" customHeight="1" x14ac:dyDescent="0.25">
      <c r="A26" s="59"/>
      <c r="B26" s="60"/>
      <c r="C26" s="61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6"/>
    </row>
    <row r="27" spans="1:14" ht="17.100000000000001" customHeight="1" x14ac:dyDescent="0.25">
      <c r="A27" s="58" t="s">
        <v>154</v>
      </c>
      <c r="B27" s="57">
        <v>3111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6">
        <f>SUM(D27:M27)</f>
        <v>0</v>
      </c>
    </row>
    <row r="28" spans="1:14" ht="17.100000000000001" customHeight="1" x14ac:dyDescent="0.25">
      <c r="A28" s="58" t="s">
        <v>155</v>
      </c>
      <c r="B28" s="57">
        <v>3112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6">
        <f>SUM(D28:M28)</f>
        <v>0</v>
      </c>
    </row>
    <row r="29" spans="1:14" ht="17.100000000000001" customHeight="1" x14ac:dyDescent="0.25">
      <c r="A29" s="58" t="s">
        <v>156</v>
      </c>
      <c r="B29" s="57">
        <v>3113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6">
        <f>SUM(D29:M29)</f>
        <v>0</v>
      </c>
    </row>
    <row r="30" spans="1:14" ht="17.100000000000001" customHeight="1" x14ac:dyDescent="0.25">
      <c r="A30" s="59" t="s">
        <v>157</v>
      </c>
      <c r="B30" s="60" t="s">
        <v>158</v>
      </c>
      <c r="C30" s="61">
        <f>SUM(C27:C29)</f>
        <v>0</v>
      </c>
      <c r="D30" s="61">
        <f>SUM(D27:D29)</f>
        <v>0</v>
      </c>
      <c r="E30" s="61"/>
      <c r="F30" s="61">
        <f t="shared" ref="F30:M30" si="4">SUM(F27:F29)</f>
        <v>0</v>
      </c>
      <c r="G30" s="61">
        <f t="shared" si="4"/>
        <v>0</v>
      </c>
      <c r="H30" s="61">
        <f t="shared" si="4"/>
        <v>0</v>
      </c>
      <c r="I30" s="61">
        <f t="shared" si="4"/>
        <v>0</v>
      </c>
      <c r="J30" s="61">
        <f t="shared" si="4"/>
        <v>0</v>
      </c>
      <c r="K30" s="61">
        <f t="shared" si="4"/>
        <v>0</v>
      </c>
      <c r="L30" s="61">
        <f t="shared" si="4"/>
        <v>0</v>
      </c>
      <c r="M30" s="61">
        <f t="shared" si="4"/>
        <v>0</v>
      </c>
      <c r="N30" s="56">
        <f>SUM(D30:M30)</f>
        <v>0</v>
      </c>
    </row>
    <row r="31" spans="1:14" ht="17.100000000000001" customHeight="1" x14ac:dyDescent="0.25">
      <c r="A31" s="59"/>
      <c r="B31" s="60"/>
      <c r="C31" s="6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6"/>
    </row>
    <row r="32" spans="1:14" ht="17.100000000000001" customHeight="1" x14ac:dyDescent="0.25">
      <c r="A32" s="58" t="s">
        <v>159</v>
      </c>
      <c r="B32" s="57">
        <v>4111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6">
        <f t="shared" ref="N32:N39" si="5">SUM(C32:M32)</f>
        <v>0</v>
      </c>
    </row>
    <row r="33" spans="1:15" ht="17.100000000000001" customHeight="1" x14ac:dyDescent="0.25">
      <c r="A33" s="58" t="s">
        <v>159</v>
      </c>
      <c r="B33" s="57">
        <v>4112</v>
      </c>
      <c r="C33" s="53">
        <v>100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6">
        <f t="shared" si="5"/>
        <v>100</v>
      </c>
    </row>
    <row r="34" spans="1:15" ht="17.100000000000001" customHeight="1" x14ac:dyDescent="0.25">
      <c r="A34" s="58" t="s">
        <v>160</v>
      </c>
      <c r="B34" s="57">
        <v>4116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6">
        <f t="shared" si="5"/>
        <v>0</v>
      </c>
    </row>
    <row r="35" spans="1:15" ht="17.100000000000001" customHeight="1" x14ac:dyDescent="0.25">
      <c r="A35" s="58" t="s">
        <v>161</v>
      </c>
      <c r="B35" s="57">
        <v>4121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6">
        <f t="shared" si="5"/>
        <v>0</v>
      </c>
    </row>
    <row r="36" spans="1:15" ht="17.100000000000001" customHeight="1" x14ac:dyDescent="0.25">
      <c r="A36" s="58" t="s">
        <v>162</v>
      </c>
      <c r="B36" s="57">
        <v>4122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6">
        <f t="shared" si="5"/>
        <v>0</v>
      </c>
    </row>
    <row r="37" spans="1:15" ht="17.100000000000001" customHeight="1" x14ac:dyDescent="0.25">
      <c r="A37" s="58" t="s">
        <v>163</v>
      </c>
      <c r="B37" s="57">
        <v>4129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6">
        <f t="shared" si="5"/>
        <v>0</v>
      </c>
    </row>
    <row r="38" spans="1:15" ht="17.100000000000001" customHeight="1" x14ac:dyDescent="0.25">
      <c r="A38" s="58" t="s">
        <v>164</v>
      </c>
      <c r="B38" s="57">
        <v>4213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6">
        <f t="shared" si="5"/>
        <v>0</v>
      </c>
    </row>
    <row r="39" spans="1:15" ht="17.100000000000001" customHeight="1" x14ac:dyDescent="0.25">
      <c r="A39" s="58" t="s">
        <v>165</v>
      </c>
      <c r="B39" s="57">
        <v>4222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6">
        <f t="shared" si="5"/>
        <v>0</v>
      </c>
    </row>
    <row r="40" spans="1:15" ht="17.100000000000001" customHeight="1" x14ac:dyDescent="0.25">
      <c r="A40" s="59" t="s">
        <v>166</v>
      </c>
      <c r="B40" s="60" t="s">
        <v>167</v>
      </c>
      <c r="C40" s="61">
        <f>SUM(C32:C39)</f>
        <v>100</v>
      </c>
      <c r="D40" s="61">
        <f>SUM(D32:D39)</f>
        <v>0</v>
      </c>
      <c r="E40" s="61"/>
      <c r="F40" s="61">
        <f t="shared" ref="F40:N40" si="6">SUM(F32:F39)</f>
        <v>0</v>
      </c>
      <c r="G40" s="61">
        <f t="shared" si="6"/>
        <v>0</v>
      </c>
      <c r="H40" s="61">
        <f t="shared" si="6"/>
        <v>0</v>
      </c>
      <c r="I40" s="61">
        <f t="shared" si="6"/>
        <v>0</v>
      </c>
      <c r="J40" s="61">
        <f t="shared" si="6"/>
        <v>0</v>
      </c>
      <c r="K40" s="61">
        <f t="shared" si="6"/>
        <v>0</v>
      </c>
      <c r="L40" s="61">
        <f t="shared" si="6"/>
        <v>0</v>
      </c>
      <c r="M40" s="61">
        <f t="shared" si="6"/>
        <v>0</v>
      </c>
      <c r="N40" s="56">
        <f t="shared" si="6"/>
        <v>100</v>
      </c>
    </row>
    <row r="41" spans="1:15" ht="8.25" customHeight="1" x14ac:dyDescent="0.25">
      <c r="A41" s="51"/>
      <c r="B41" s="57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6"/>
    </row>
    <row r="42" spans="1:15" ht="5.25" customHeight="1" thickBot="1" x14ac:dyDescent="0.3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1:15" ht="29.1" customHeight="1" thickBot="1" x14ac:dyDescent="0.25">
      <c r="A43" s="67"/>
      <c r="B43" s="68"/>
      <c r="C43" s="69">
        <f t="shared" ref="C43:N43" si="7">C40+C30+C25+C17</f>
        <v>8815</v>
      </c>
      <c r="D43" s="69">
        <f t="shared" si="7"/>
        <v>250</v>
      </c>
      <c r="E43" s="69">
        <f t="shared" si="7"/>
        <v>15</v>
      </c>
      <c r="F43" s="69">
        <f t="shared" si="7"/>
        <v>30</v>
      </c>
      <c r="G43" s="69">
        <f t="shared" si="7"/>
        <v>200</v>
      </c>
      <c r="H43" s="69">
        <f t="shared" si="7"/>
        <v>60</v>
      </c>
      <c r="I43" s="69">
        <f t="shared" si="7"/>
        <v>65</v>
      </c>
      <c r="J43" s="69">
        <f t="shared" si="7"/>
        <v>0</v>
      </c>
      <c r="K43" s="69">
        <f t="shared" si="7"/>
        <v>70</v>
      </c>
      <c r="L43" s="69">
        <f t="shared" si="7"/>
        <v>0</v>
      </c>
      <c r="M43" s="69">
        <f t="shared" si="7"/>
        <v>0</v>
      </c>
      <c r="N43" s="70">
        <f t="shared" si="7"/>
        <v>9505</v>
      </c>
      <c r="O43" s="71">
        <f>'[3]Rozpocet k vyveseni 2016'!K27/1000-N43</f>
        <v>990</v>
      </c>
    </row>
    <row r="44" spans="1:15" x14ac:dyDescent="0.2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</row>
    <row r="45" spans="1:15" x14ac:dyDescent="0.2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</row>
    <row r="47" spans="1:15" ht="20.25" customHeight="1" x14ac:dyDescent="0.25">
      <c r="H47" s="74"/>
      <c r="I47" s="74"/>
      <c r="J47" s="74"/>
      <c r="L47" s="75"/>
    </row>
    <row r="49" spans="11:11" s="38" customFormat="1" ht="14.25" x14ac:dyDescent="0.2">
      <c r="K49" s="41"/>
    </row>
  </sheetData>
  <mergeCells count="3">
    <mergeCell ref="A1:N1"/>
    <mergeCell ref="A3:A4"/>
    <mergeCell ref="B3:B4"/>
  </mergeCells>
  <pageMargins left="0" right="0" top="0.39370078740157483" bottom="0.19685039370078741" header="0.51181102362204722" footer="0.51181102362204722"/>
  <pageSetup paperSize="9" scale="7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3"/>
  <sheetViews>
    <sheetView workbookViewId="0">
      <selection sqref="A1:G26"/>
    </sheetView>
  </sheetViews>
  <sheetFormatPr defaultColWidth="9.140625" defaultRowHeight="15" x14ac:dyDescent="0.25"/>
  <cols>
    <col min="1" max="1" width="38.5703125" style="1" customWidth="1"/>
    <col min="2" max="2" width="20.28515625" style="1" hidden="1" customWidth="1"/>
    <col min="3" max="7" width="19.7109375" style="1" customWidth="1"/>
    <col min="8" max="8" width="15.85546875" style="1" customWidth="1"/>
    <col min="9" max="9" width="16.5703125" style="1" customWidth="1"/>
    <col min="10" max="16384" width="9.140625" style="1"/>
  </cols>
  <sheetData>
    <row r="1" spans="1:9" ht="24.75" customHeight="1" x14ac:dyDescent="0.25">
      <c r="A1" s="198" t="s">
        <v>41</v>
      </c>
      <c r="B1" s="198"/>
      <c r="C1" s="198"/>
      <c r="D1" s="198"/>
      <c r="E1" s="198"/>
      <c r="F1" s="198"/>
    </row>
    <row r="2" spans="1:9" ht="12.75" customHeight="1" x14ac:dyDescent="0.25">
      <c r="D2" s="1" t="s">
        <v>278</v>
      </c>
    </row>
    <row r="3" spans="1:9" ht="25.5" customHeight="1" x14ac:dyDescent="0.25">
      <c r="A3" s="2" t="s">
        <v>1</v>
      </c>
      <c r="B3" s="157">
        <v>2013</v>
      </c>
      <c r="C3" s="157">
        <v>2014</v>
      </c>
      <c r="D3" s="157" t="s">
        <v>3</v>
      </c>
      <c r="E3" s="157" t="s">
        <v>277</v>
      </c>
      <c r="F3" s="157" t="s">
        <v>5</v>
      </c>
      <c r="G3" s="157" t="s">
        <v>117</v>
      </c>
      <c r="I3" s="3">
        <f>((16908954*0.8/2)*0.065)</f>
        <v>439632.80400000006</v>
      </c>
    </row>
    <row r="4" spans="1:9" ht="18" customHeight="1" x14ac:dyDescent="0.25">
      <c r="A4" s="4" t="s">
        <v>6</v>
      </c>
      <c r="B4" s="5">
        <v>8643833</v>
      </c>
      <c r="C4" s="5">
        <v>9109508.0299999993</v>
      </c>
      <c r="D4" s="5">
        <v>8406232</v>
      </c>
      <c r="E4" s="5">
        <v>8360000</v>
      </c>
      <c r="F4" s="5">
        <f>E4</f>
        <v>8360000</v>
      </c>
      <c r="G4" s="5">
        <f>F4</f>
        <v>8360000</v>
      </c>
    </row>
    <row r="5" spans="1:9" ht="18" customHeight="1" x14ac:dyDescent="0.25">
      <c r="A5" s="4" t="s">
        <v>7</v>
      </c>
      <c r="B5" s="5">
        <v>715295</v>
      </c>
      <c r="C5" s="5">
        <v>854738.93</v>
      </c>
      <c r="D5" s="5">
        <v>626142</v>
      </c>
      <c r="E5" s="5">
        <v>586000</v>
      </c>
      <c r="F5" s="5">
        <v>500000</v>
      </c>
      <c r="G5" s="5">
        <v>500000</v>
      </c>
    </row>
    <row r="6" spans="1:9" ht="18" customHeight="1" x14ac:dyDescent="0.25">
      <c r="A6" s="4" t="s">
        <v>8</v>
      </c>
      <c r="B6" s="5">
        <v>133854</v>
      </c>
      <c r="C6" s="5">
        <v>24461</v>
      </c>
      <c r="D6" s="5">
        <v>4000</v>
      </c>
      <c r="E6" s="5">
        <f>'Prijmy 2016'!N30</f>
        <v>0</v>
      </c>
      <c r="F6" s="5">
        <v>0</v>
      </c>
      <c r="G6" s="5">
        <v>0</v>
      </c>
    </row>
    <row r="7" spans="1:9" ht="18" customHeight="1" x14ac:dyDescent="0.25">
      <c r="A7" s="4"/>
      <c r="B7" s="5"/>
      <c r="C7" s="5"/>
      <c r="D7" s="5"/>
      <c r="E7" s="5"/>
      <c r="F7" s="5"/>
      <c r="G7" s="5"/>
    </row>
    <row r="8" spans="1:9" ht="18" customHeight="1" x14ac:dyDescent="0.25">
      <c r="A8" s="4" t="s">
        <v>9</v>
      </c>
      <c r="B8" s="5">
        <v>28393637</v>
      </c>
      <c r="C8" s="5">
        <v>973531.52</v>
      </c>
      <c r="D8" s="5">
        <v>12776351</v>
      </c>
      <c r="E8" s="5">
        <f>'Prijmy 2016'!N40*1000</f>
        <v>1549000</v>
      </c>
      <c r="F8" s="5">
        <v>100000</v>
      </c>
      <c r="G8" s="5">
        <f>F8</f>
        <v>100000</v>
      </c>
    </row>
    <row r="9" spans="1:9" ht="18" customHeight="1" x14ac:dyDescent="0.25">
      <c r="A9" s="4"/>
      <c r="B9" s="5"/>
      <c r="C9" s="160"/>
      <c r="D9" s="5"/>
      <c r="E9" s="5"/>
      <c r="F9" s="5"/>
      <c r="G9" s="5"/>
    </row>
    <row r="10" spans="1:9" ht="18" customHeight="1" x14ac:dyDescent="0.25">
      <c r="A10" s="6" t="s">
        <v>10</v>
      </c>
      <c r="B10" s="7">
        <f>SUM(B4:B9)-1</f>
        <v>37886618</v>
      </c>
      <c r="C10" s="161">
        <v>10962239.48</v>
      </c>
      <c r="D10" s="7">
        <f t="shared" ref="D10:F10" si="0">SUM(D4:D9)</f>
        <v>21812725</v>
      </c>
      <c r="E10" s="7">
        <f t="shared" si="0"/>
        <v>10495000</v>
      </c>
      <c r="F10" s="7">
        <f t="shared" si="0"/>
        <v>8960000</v>
      </c>
      <c r="G10" s="7">
        <f t="shared" ref="G10" si="1">SUM(G4:G9)</f>
        <v>8960000</v>
      </c>
    </row>
    <row r="11" spans="1:9" ht="18" customHeight="1" x14ac:dyDescent="0.25">
      <c r="A11" s="4"/>
      <c r="B11" s="4"/>
      <c r="C11" s="160"/>
      <c r="D11" s="5"/>
      <c r="E11" s="5"/>
      <c r="F11" s="5"/>
      <c r="G11" s="5"/>
    </row>
    <row r="12" spans="1:9" ht="18" customHeight="1" x14ac:dyDescent="0.25">
      <c r="A12" s="4"/>
      <c r="B12" s="4"/>
      <c r="C12" s="160"/>
      <c r="D12" s="5"/>
      <c r="E12" s="5"/>
      <c r="F12" s="5"/>
      <c r="G12" s="5"/>
    </row>
    <row r="13" spans="1:9" ht="18" customHeight="1" x14ac:dyDescent="0.25">
      <c r="A13" s="4" t="s">
        <v>11</v>
      </c>
      <c r="B13" s="5">
        <v>19677167</v>
      </c>
      <c r="C13" s="5">
        <v>6831360.2000000002</v>
      </c>
      <c r="D13" s="5">
        <v>7304934</v>
      </c>
      <c r="E13" s="5">
        <f>'Vydaje 2016'!AA45*1000</f>
        <v>5499000</v>
      </c>
      <c r="F13" s="5">
        <f>E13</f>
        <v>5499000</v>
      </c>
      <c r="G13" s="5">
        <f>F13</f>
        <v>5499000</v>
      </c>
    </row>
    <row r="14" spans="1:9" ht="18" customHeight="1" x14ac:dyDescent="0.25">
      <c r="A14" s="4" t="s">
        <v>12</v>
      </c>
      <c r="B14" s="5">
        <v>270812</v>
      </c>
      <c r="C14" s="5">
        <v>634846.1</v>
      </c>
      <c r="D14" s="5">
        <v>14099100</v>
      </c>
      <c r="E14" s="5">
        <f>'Vydaje 2016'!AA56*1000</f>
        <v>10079000</v>
      </c>
      <c r="F14" s="5">
        <v>2000000</v>
      </c>
      <c r="G14" s="5">
        <v>2000000</v>
      </c>
    </row>
    <row r="15" spans="1:9" ht="18" customHeight="1" x14ac:dyDescent="0.25">
      <c r="A15" s="4"/>
      <c r="B15" s="5"/>
      <c r="C15" s="5"/>
      <c r="D15" s="5"/>
      <c r="E15" s="5"/>
      <c r="F15" s="5"/>
      <c r="G15" s="5"/>
    </row>
    <row r="16" spans="1:9" ht="18" customHeight="1" x14ac:dyDescent="0.25">
      <c r="A16" s="6" t="s">
        <v>13</v>
      </c>
      <c r="B16" s="7">
        <f>SUM(B13:B14)</f>
        <v>19947979</v>
      </c>
      <c r="C16" s="7">
        <f>SUM(C13:C15)</f>
        <v>7466206.2999999998</v>
      </c>
      <c r="D16" s="7">
        <f t="shared" ref="D16:F16" si="2">SUM(D13:D15)</f>
        <v>21404034</v>
      </c>
      <c r="E16" s="7">
        <f t="shared" si="2"/>
        <v>15578000</v>
      </c>
      <c r="F16" s="7">
        <f t="shared" si="2"/>
        <v>7499000</v>
      </c>
      <c r="G16" s="7">
        <f t="shared" ref="G16" si="3">SUM(G13:G15)</f>
        <v>7499000</v>
      </c>
    </row>
    <row r="17" spans="1:7" x14ac:dyDescent="0.25">
      <c r="A17" s="4"/>
      <c r="B17" s="4"/>
      <c r="C17" s="5"/>
      <c r="D17" s="5"/>
      <c r="E17" s="5"/>
      <c r="F17" s="5"/>
      <c r="G17" s="5"/>
    </row>
    <row r="18" spans="1:7" x14ac:dyDescent="0.25">
      <c r="A18" s="4" t="s">
        <v>14</v>
      </c>
      <c r="B18" s="3">
        <f>B10-B16</f>
        <v>17938639</v>
      </c>
      <c r="C18" s="5">
        <f>C10-C16</f>
        <v>3496033.1800000006</v>
      </c>
      <c r="D18" s="5">
        <f t="shared" ref="D18" si="4">D10-D16</f>
        <v>408691</v>
      </c>
      <c r="E18" s="5">
        <f>E10-E16</f>
        <v>-5083000</v>
      </c>
      <c r="F18" s="5">
        <f>F10-F16</f>
        <v>1461000</v>
      </c>
      <c r="G18" s="5">
        <f>G10-G16</f>
        <v>1461000</v>
      </c>
    </row>
    <row r="19" spans="1:7" x14ac:dyDescent="0.25">
      <c r="A19" s="4"/>
      <c r="B19" s="4"/>
      <c r="C19" s="5"/>
      <c r="D19" s="5"/>
      <c r="E19" s="5"/>
      <c r="F19" s="5"/>
      <c r="G19" s="5"/>
    </row>
    <row r="20" spans="1:7" x14ac:dyDescent="0.25">
      <c r="A20" s="6" t="s">
        <v>15</v>
      </c>
      <c r="B20" s="6"/>
      <c r="C20" s="7"/>
      <c r="D20" s="5"/>
      <c r="E20" s="5"/>
      <c r="F20" s="5"/>
      <c r="G20" s="5"/>
    </row>
    <row r="21" spans="1:7" x14ac:dyDescent="0.25">
      <c r="A21" s="4"/>
      <c r="B21" s="4"/>
      <c r="C21" s="3"/>
      <c r="D21" s="5"/>
      <c r="E21" s="5"/>
      <c r="F21" s="5"/>
      <c r="G21" s="5"/>
    </row>
    <row r="22" spans="1:7" x14ac:dyDescent="0.25">
      <c r="A22" s="4" t="s">
        <v>16</v>
      </c>
      <c r="B22" s="4"/>
      <c r="C22" s="3"/>
      <c r="D22" s="5"/>
      <c r="E22" s="5"/>
      <c r="F22" s="5"/>
      <c r="G22" s="5"/>
    </row>
    <row r="23" spans="1:7" x14ac:dyDescent="0.25">
      <c r="A23" s="4" t="s">
        <v>17</v>
      </c>
      <c r="B23" s="4"/>
      <c r="C23" s="3"/>
      <c r="D23" s="5"/>
      <c r="E23" s="5"/>
      <c r="F23" s="5"/>
      <c r="G23" s="5"/>
    </row>
    <row r="24" spans="1:7" x14ac:dyDescent="0.25">
      <c r="A24" s="4" t="s">
        <v>18</v>
      </c>
      <c r="B24" s="4"/>
      <c r="C24" s="3"/>
      <c r="D24" s="5"/>
      <c r="E24" s="5">
        <v>5083000</v>
      </c>
      <c r="F24" s="5"/>
      <c r="G24" s="5"/>
    </row>
    <row r="25" spans="1:7" x14ac:dyDescent="0.25">
      <c r="A25" s="4" t="s">
        <v>269</v>
      </c>
      <c r="B25" s="4"/>
      <c r="C25" s="3"/>
      <c r="D25" s="5">
        <v>6600000</v>
      </c>
      <c r="E25" s="5">
        <f>300000+E30+100000-1000</f>
        <v>1549000</v>
      </c>
      <c r="F25" s="5"/>
      <c r="G25" s="5"/>
    </row>
    <row r="26" spans="1:7" x14ac:dyDescent="0.25">
      <c r="A26" s="4" t="s">
        <v>270</v>
      </c>
      <c r="B26" s="3">
        <v>13384611</v>
      </c>
      <c r="C26" s="3"/>
      <c r="D26" s="5">
        <f>D28+D29</f>
        <v>4589761.5999999996</v>
      </c>
      <c r="E26" s="5"/>
      <c r="F26" s="5"/>
      <c r="G26" s="5"/>
    </row>
    <row r="27" spans="1:7" x14ac:dyDescent="0.25">
      <c r="B27" s="163"/>
      <c r="C27" s="163"/>
      <c r="D27" s="163"/>
      <c r="E27" s="162"/>
      <c r="F27" s="162"/>
      <c r="G27" s="162"/>
    </row>
    <row r="28" spans="1:7" x14ac:dyDescent="0.25">
      <c r="A28" s="1" t="s">
        <v>184</v>
      </c>
      <c r="D28" s="162">
        <v>1627128.85</v>
      </c>
      <c r="E28" s="162"/>
    </row>
    <row r="29" spans="1:7" x14ac:dyDescent="0.25">
      <c r="A29" s="1" t="s">
        <v>273</v>
      </c>
      <c r="D29" s="162">
        <v>2962632.75</v>
      </c>
      <c r="E29" s="162"/>
    </row>
    <row r="30" spans="1:7" x14ac:dyDescent="0.25">
      <c r="A30" s="1" t="s">
        <v>276</v>
      </c>
      <c r="D30" s="162"/>
      <c r="E30" s="162">
        <v>1150000</v>
      </c>
    </row>
    <row r="31" spans="1:7" x14ac:dyDescent="0.25">
      <c r="A31" s="1" t="s">
        <v>275</v>
      </c>
      <c r="D31" s="162"/>
      <c r="E31" s="162">
        <v>574000</v>
      </c>
    </row>
    <row r="32" spans="1:7" x14ac:dyDescent="0.25">
      <c r="D32" s="162"/>
      <c r="E32" s="162"/>
    </row>
    <row r="33" spans="1:7" ht="18.75" x14ac:dyDescent="0.25">
      <c r="A33" s="198" t="s">
        <v>274</v>
      </c>
      <c r="B33" s="198"/>
      <c r="C33" s="198"/>
      <c r="D33" s="198"/>
      <c r="E33" s="198"/>
      <c r="F33" s="198"/>
    </row>
    <row r="35" spans="1:7" x14ac:dyDescent="0.25">
      <c r="A35" s="4"/>
      <c r="B35" s="2">
        <v>2013</v>
      </c>
      <c r="C35" s="2">
        <v>2014</v>
      </c>
      <c r="D35" s="2" t="s">
        <v>3</v>
      </c>
      <c r="E35" s="2" t="s">
        <v>4</v>
      </c>
      <c r="F35" s="2" t="s">
        <v>5</v>
      </c>
      <c r="G35" s="2" t="s">
        <v>117</v>
      </c>
    </row>
    <row r="36" spans="1:7" x14ac:dyDescent="0.25">
      <c r="A36" s="4" t="s">
        <v>23</v>
      </c>
      <c r="B36" s="5"/>
      <c r="C36" s="5"/>
      <c r="D36" s="5">
        <v>6600000</v>
      </c>
      <c r="E36" s="5">
        <v>170000</v>
      </c>
      <c r="F36" s="5"/>
      <c r="G36" s="5"/>
    </row>
    <row r="37" spans="1:7" x14ac:dyDescent="0.25">
      <c r="A37" s="4" t="s">
        <v>265</v>
      </c>
      <c r="B37" s="5"/>
      <c r="C37" s="5"/>
      <c r="D37" s="5"/>
      <c r="E37" s="5">
        <f>'Vydaje 2016'!G48*1000</f>
        <v>5764000</v>
      </c>
      <c r="F37" s="5"/>
      <c r="G37" s="5"/>
    </row>
    <row r="38" spans="1:7" x14ac:dyDescent="0.25">
      <c r="A38" s="4" t="s">
        <v>25</v>
      </c>
      <c r="B38" s="5"/>
      <c r="C38" s="5"/>
      <c r="D38" s="5"/>
      <c r="E38" s="5">
        <v>2600000</v>
      </c>
      <c r="F38" s="5">
        <v>1250000</v>
      </c>
      <c r="G38" s="5"/>
    </row>
    <row r="39" spans="1:7" x14ac:dyDescent="0.25">
      <c r="A39" s="3" t="s">
        <v>26</v>
      </c>
      <c r="B39" s="5"/>
      <c r="C39" s="5"/>
      <c r="D39" s="5"/>
      <c r="E39" s="5">
        <v>250000</v>
      </c>
      <c r="F39" s="5"/>
      <c r="G39" s="5">
        <v>1250000</v>
      </c>
    </row>
    <row r="40" spans="1:7" x14ac:dyDescent="0.25">
      <c r="A40" s="4" t="s">
        <v>27</v>
      </c>
      <c r="B40" s="5"/>
      <c r="C40" s="5"/>
      <c r="D40" s="5"/>
      <c r="E40" s="5"/>
      <c r="F40" s="5"/>
      <c r="G40" s="5"/>
    </row>
    <row r="41" spans="1:7" x14ac:dyDescent="0.25">
      <c r="A41" s="4" t="s">
        <v>28</v>
      </c>
      <c r="B41" s="5"/>
      <c r="C41" s="5"/>
      <c r="D41" s="5"/>
      <c r="E41" s="5"/>
      <c r="F41" s="5"/>
      <c r="G41" s="5"/>
    </row>
    <row r="42" spans="1:7" x14ac:dyDescent="0.25">
      <c r="A42" s="4" t="s">
        <v>29</v>
      </c>
      <c r="B42" s="5"/>
      <c r="C42" s="5"/>
      <c r="D42" s="5"/>
      <c r="E42" s="5"/>
      <c r="F42" s="5"/>
      <c r="G42" s="5"/>
    </row>
    <row r="43" spans="1:7" x14ac:dyDescent="0.25">
      <c r="A43" s="4" t="s">
        <v>30</v>
      </c>
      <c r="B43" s="5"/>
      <c r="C43" s="5"/>
      <c r="D43" s="5">
        <v>350000</v>
      </c>
      <c r="E43" s="5">
        <f>'Vydaje 2016'!T49*1000</f>
        <v>85000</v>
      </c>
      <c r="F43" s="5"/>
      <c r="G43" s="5"/>
    </row>
    <row r="44" spans="1:7" x14ac:dyDescent="0.25">
      <c r="A44" s="4" t="s">
        <v>31</v>
      </c>
      <c r="B44" s="5"/>
      <c r="C44" s="5"/>
      <c r="D44" s="5">
        <v>100000</v>
      </c>
      <c r="E44" s="5"/>
      <c r="F44" s="5"/>
      <c r="G44" s="5"/>
    </row>
    <row r="45" spans="1:7" x14ac:dyDescent="0.25">
      <c r="A45" s="4" t="s">
        <v>32</v>
      </c>
      <c r="B45" s="5"/>
      <c r="C45" s="5"/>
      <c r="D45" s="5"/>
      <c r="E45" s="5">
        <v>100000</v>
      </c>
      <c r="F45" s="5">
        <v>250000</v>
      </c>
      <c r="G45" s="5">
        <v>250000</v>
      </c>
    </row>
    <row r="46" spans="1:7" x14ac:dyDescent="0.25">
      <c r="A46" s="4" t="s">
        <v>33</v>
      </c>
      <c r="B46" s="5"/>
      <c r="C46" s="5"/>
      <c r="D46" s="5">
        <v>4250000</v>
      </c>
      <c r="E46" s="5"/>
      <c r="F46" s="5">
        <v>500000</v>
      </c>
      <c r="G46" s="5">
        <v>500000</v>
      </c>
    </row>
    <row r="47" spans="1:7" x14ac:dyDescent="0.25">
      <c r="A47" s="4" t="s">
        <v>34</v>
      </c>
      <c r="B47" s="5"/>
      <c r="C47" s="5">
        <f>[1]Soukup!E41</f>
        <v>250000</v>
      </c>
      <c r="D47" s="5"/>
      <c r="E47" s="5"/>
      <c r="F47" s="5"/>
      <c r="G47" s="5"/>
    </row>
    <row r="48" spans="1:7" x14ac:dyDescent="0.25">
      <c r="A48" s="4" t="s">
        <v>35</v>
      </c>
      <c r="B48" s="5">
        <f>[1]Soukup!D39</f>
        <v>650000</v>
      </c>
      <c r="C48" s="5">
        <f>[1]Soukup!E39</f>
        <v>800000</v>
      </c>
      <c r="D48" s="5"/>
      <c r="E48" s="5"/>
      <c r="F48" s="5"/>
      <c r="G48" s="5"/>
    </row>
    <row r="49" spans="1:7" x14ac:dyDescent="0.25">
      <c r="A49" s="4" t="s">
        <v>36</v>
      </c>
      <c r="B49" s="5">
        <v>1600000</v>
      </c>
      <c r="C49" s="5"/>
      <c r="D49" s="5"/>
      <c r="E49" s="5"/>
      <c r="F49" s="5"/>
      <c r="G49" s="5"/>
    </row>
    <row r="50" spans="1:7" x14ac:dyDescent="0.25">
      <c r="A50" s="4" t="s">
        <v>266</v>
      </c>
      <c r="B50" s="5"/>
      <c r="C50" s="5"/>
      <c r="D50" s="5"/>
      <c r="E50" s="5">
        <v>400000</v>
      </c>
      <c r="F50" s="5"/>
      <c r="G50" s="5"/>
    </row>
    <row r="51" spans="1:7" x14ac:dyDescent="0.25">
      <c r="A51" s="4" t="s">
        <v>38</v>
      </c>
      <c r="B51" s="5">
        <f>[1]Soukup!D36</f>
        <v>753000</v>
      </c>
      <c r="C51" s="5"/>
      <c r="D51" s="5"/>
      <c r="E51" s="5"/>
      <c r="F51" s="5"/>
      <c r="G51" s="5"/>
    </row>
    <row r="52" spans="1:7" x14ac:dyDescent="0.25">
      <c r="A52" s="4" t="s">
        <v>39</v>
      </c>
      <c r="B52" s="5">
        <f>[1]Soukup!D37</f>
        <v>500000</v>
      </c>
      <c r="C52" s="5"/>
      <c r="D52" s="5"/>
      <c r="E52" s="5"/>
      <c r="F52" s="5"/>
      <c r="G52" s="5"/>
    </row>
    <row r="53" spans="1:7" x14ac:dyDescent="0.25">
      <c r="A53" s="4" t="s">
        <v>267</v>
      </c>
      <c r="B53" s="5"/>
      <c r="C53" s="5"/>
      <c r="D53" s="5"/>
      <c r="E53" s="5">
        <f>'Vydaje 2016'!D48*1000</f>
        <v>170000</v>
      </c>
      <c r="F53" s="5"/>
      <c r="G53" s="5"/>
    </row>
    <row r="54" spans="1:7" x14ac:dyDescent="0.25">
      <c r="A54" s="4" t="s">
        <v>268</v>
      </c>
      <c r="B54" s="5"/>
      <c r="C54" s="5"/>
      <c r="D54" s="5"/>
      <c r="E54" s="5">
        <v>540000</v>
      </c>
      <c r="F54" s="5"/>
      <c r="G54" s="5"/>
    </row>
    <row r="55" spans="1:7" s="9" customFormat="1" ht="14.25" x14ac:dyDescent="0.2">
      <c r="A55" s="8" t="s">
        <v>40</v>
      </c>
      <c r="B55" s="7">
        <f t="shared" ref="B55:D55" si="5">SUM(B36:B53)</f>
        <v>3503000</v>
      </c>
      <c r="C55" s="7">
        <f t="shared" si="5"/>
        <v>1050000</v>
      </c>
      <c r="D55" s="7">
        <f t="shared" si="5"/>
        <v>11300000</v>
      </c>
      <c r="E55" s="7">
        <f>SUM(E36:E54)</f>
        <v>10079000</v>
      </c>
      <c r="F55" s="7">
        <f>SUM(F36:F50)</f>
        <v>2000000</v>
      </c>
      <c r="G55" s="7">
        <f>SUM(G36:G50)</f>
        <v>2000000</v>
      </c>
    </row>
    <row r="57" spans="1:7" x14ac:dyDescent="0.25">
      <c r="A57"/>
      <c r="B57"/>
    </row>
    <row r="58" spans="1:7" x14ac:dyDescent="0.25">
      <c r="A58" s="158" t="s">
        <v>262</v>
      </c>
      <c r="B58"/>
      <c r="C58"/>
      <c r="D58"/>
    </row>
    <row r="59" spans="1:7" x14ac:dyDescent="0.25">
      <c r="A59" t="s">
        <v>263</v>
      </c>
      <c r="B59"/>
      <c r="C59"/>
      <c r="D59" s="159">
        <v>6600000</v>
      </c>
    </row>
    <row r="60" spans="1:7" x14ac:dyDescent="0.25">
      <c r="A60" t="s">
        <v>271</v>
      </c>
      <c r="B60"/>
      <c r="C60"/>
      <c r="D60" s="159">
        <v>2500000</v>
      </c>
    </row>
    <row r="61" spans="1:7" x14ac:dyDescent="0.25">
      <c r="A61" t="s">
        <v>264</v>
      </c>
      <c r="B61"/>
      <c r="C61"/>
      <c r="D61" s="159">
        <v>800000</v>
      </c>
    </row>
    <row r="62" spans="1:7" x14ac:dyDescent="0.25">
      <c r="A62" s="1" t="s">
        <v>272</v>
      </c>
      <c r="D62" s="159">
        <v>1500000</v>
      </c>
    </row>
    <row r="63" spans="1:7" x14ac:dyDescent="0.25">
      <c r="D63" s="159"/>
    </row>
  </sheetData>
  <mergeCells count="2">
    <mergeCell ref="A1:F1"/>
    <mergeCell ref="A33:F33"/>
  </mergeCells>
  <pageMargins left="0.7" right="0.7" top="0.78740157499999996" bottom="0.78740157499999996" header="0.3" footer="0.3"/>
  <pageSetup paperSize="9" scale="95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64"/>
  <sheetViews>
    <sheetView topLeftCell="F10" workbookViewId="0">
      <selection activeCell="Q14" sqref="Q14"/>
    </sheetView>
  </sheetViews>
  <sheetFormatPr defaultRowHeight="12.75" x14ac:dyDescent="0.2"/>
  <cols>
    <col min="1" max="1" width="0" style="11" hidden="1" customWidth="1"/>
    <col min="2" max="2" width="63.28515625" style="11" hidden="1" customWidth="1"/>
    <col min="3" max="3" width="21.85546875" style="11" hidden="1" customWidth="1"/>
    <col min="4" max="4" width="17" style="11" hidden="1" customWidth="1"/>
    <col min="5" max="5" width="21.42578125" style="11" hidden="1" customWidth="1"/>
    <col min="6" max="6" width="1.7109375" style="11" customWidth="1"/>
    <col min="7" max="7" width="44.7109375" style="11" customWidth="1"/>
    <col min="8" max="8" width="13.28515625" style="12" customWidth="1"/>
    <col min="9" max="9" width="4.42578125" style="11" customWidth="1"/>
    <col min="10" max="10" width="20.140625" style="11" hidden="1" customWidth="1"/>
    <col min="11" max="11" width="23.28515625" style="11" customWidth="1"/>
    <col min="12" max="12" width="21.42578125" style="11" hidden="1" customWidth="1"/>
    <col min="13" max="13" width="25.5703125" style="11" hidden="1" customWidth="1"/>
    <col min="14" max="14" width="19.5703125" style="11" customWidth="1"/>
    <col min="15" max="15" width="2.5703125" style="11" customWidth="1"/>
    <col min="16" max="16" width="4.42578125" style="11" customWidth="1"/>
    <col min="17" max="17" width="19.5703125" style="11" customWidth="1"/>
    <col min="18" max="19" width="21.42578125" style="11" customWidth="1"/>
    <col min="20" max="257" width="9.140625" style="11"/>
    <col min="258" max="258" width="63.28515625" style="11" customWidth="1"/>
    <col min="259" max="259" width="21.85546875" style="11" customWidth="1"/>
    <col min="260" max="260" width="17" style="11" customWidth="1"/>
    <col min="261" max="261" width="21.42578125" style="11" customWidth="1"/>
    <col min="262" max="262" width="9.140625" style="11"/>
    <col min="263" max="263" width="14.7109375" style="11" customWidth="1"/>
    <col min="264" max="264" width="71" style="11" customWidth="1"/>
    <col min="265" max="265" width="20.7109375" style="11" customWidth="1"/>
    <col min="266" max="513" width="9.140625" style="11"/>
    <col min="514" max="514" width="63.28515625" style="11" customWidth="1"/>
    <col min="515" max="515" width="21.85546875" style="11" customWidth="1"/>
    <col min="516" max="516" width="17" style="11" customWidth="1"/>
    <col min="517" max="517" width="21.42578125" style="11" customWidth="1"/>
    <col min="518" max="518" width="9.140625" style="11"/>
    <col min="519" max="519" width="14.7109375" style="11" customWidth="1"/>
    <col min="520" max="520" width="71" style="11" customWidth="1"/>
    <col min="521" max="521" width="20.7109375" style="11" customWidth="1"/>
    <col min="522" max="769" width="9.140625" style="11"/>
    <col min="770" max="770" width="63.28515625" style="11" customWidth="1"/>
    <col min="771" max="771" width="21.85546875" style="11" customWidth="1"/>
    <col min="772" max="772" width="17" style="11" customWidth="1"/>
    <col min="773" max="773" width="21.42578125" style="11" customWidth="1"/>
    <col min="774" max="774" width="9.140625" style="11"/>
    <col min="775" max="775" width="14.7109375" style="11" customWidth="1"/>
    <col min="776" max="776" width="71" style="11" customWidth="1"/>
    <col min="777" max="777" width="20.7109375" style="11" customWidth="1"/>
    <col min="778" max="1025" width="9.140625" style="11"/>
    <col min="1026" max="1026" width="63.28515625" style="11" customWidth="1"/>
    <col min="1027" max="1027" width="21.85546875" style="11" customWidth="1"/>
    <col min="1028" max="1028" width="17" style="11" customWidth="1"/>
    <col min="1029" max="1029" width="21.42578125" style="11" customWidth="1"/>
    <col min="1030" max="1030" width="9.140625" style="11"/>
    <col min="1031" max="1031" width="14.7109375" style="11" customWidth="1"/>
    <col min="1032" max="1032" width="71" style="11" customWidth="1"/>
    <col min="1033" max="1033" width="20.7109375" style="11" customWidth="1"/>
    <col min="1034" max="1281" width="9.140625" style="11"/>
    <col min="1282" max="1282" width="63.28515625" style="11" customWidth="1"/>
    <col min="1283" max="1283" width="21.85546875" style="11" customWidth="1"/>
    <col min="1284" max="1284" width="17" style="11" customWidth="1"/>
    <col min="1285" max="1285" width="21.42578125" style="11" customWidth="1"/>
    <col min="1286" max="1286" width="9.140625" style="11"/>
    <col min="1287" max="1287" width="14.7109375" style="11" customWidth="1"/>
    <col min="1288" max="1288" width="71" style="11" customWidth="1"/>
    <col min="1289" max="1289" width="20.7109375" style="11" customWidth="1"/>
    <col min="1290" max="1537" width="9.140625" style="11"/>
    <col min="1538" max="1538" width="63.28515625" style="11" customWidth="1"/>
    <col min="1539" max="1539" width="21.85546875" style="11" customWidth="1"/>
    <col min="1540" max="1540" width="17" style="11" customWidth="1"/>
    <col min="1541" max="1541" width="21.42578125" style="11" customWidth="1"/>
    <col min="1542" max="1542" width="9.140625" style="11"/>
    <col min="1543" max="1543" width="14.7109375" style="11" customWidth="1"/>
    <col min="1544" max="1544" width="71" style="11" customWidth="1"/>
    <col min="1545" max="1545" width="20.7109375" style="11" customWidth="1"/>
    <col min="1546" max="1793" width="9.140625" style="11"/>
    <col min="1794" max="1794" width="63.28515625" style="11" customWidth="1"/>
    <col min="1795" max="1795" width="21.85546875" style="11" customWidth="1"/>
    <col min="1796" max="1796" width="17" style="11" customWidth="1"/>
    <col min="1797" max="1797" width="21.42578125" style="11" customWidth="1"/>
    <col min="1798" max="1798" width="9.140625" style="11"/>
    <col min="1799" max="1799" width="14.7109375" style="11" customWidth="1"/>
    <col min="1800" max="1800" width="71" style="11" customWidth="1"/>
    <col min="1801" max="1801" width="20.7109375" style="11" customWidth="1"/>
    <col min="1802" max="2049" width="9.140625" style="11"/>
    <col min="2050" max="2050" width="63.28515625" style="11" customWidth="1"/>
    <col min="2051" max="2051" width="21.85546875" style="11" customWidth="1"/>
    <col min="2052" max="2052" width="17" style="11" customWidth="1"/>
    <col min="2053" max="2053" width="21.42578125" style="11" customWidth="1"/>
    <col min="2054" max="2054" width="9.140625" style="11"/>
    <col min="2055" max="2055" width="14.7109375" style="11" customWidth="1"/>
    <col min="2056" max="2056" width="71" style="11" customWidth="1"/>
    <col min="2057" max="2057" width="20.7109375" style="11" customWidth="1"/>
    <col min="2058" max="2305" width="9.140625" style="11"/>
    <col min="2306" max="2306" width="63.28515625" style="11" customWidth="1"/>
    <col min="2307" max="2307" width="21.85546875" style="11" customWidth="1"/>
    <col min="2308" max="2308" width="17" style="11" customWidth="1"/>
    <col min="2309" max="2309" width="21.42578125" style="11" customWidth="1"/>
    <col min="2310" max="2310" width="9.140625" style="11"/>
    <col min="2311" max="2311" width="14.7109375" style="11" customWidth="1"/>
    <col min="2312" max="2312" width="71" style="11" customWidth="1"/>
    <col min="2313" max="2313" width="20.7109375" style="11" customWidth="1"/>
    <col min="2314" max="2561" width="9.140625" style="11"/>
    <col min="2562" max="2562" width="63.28515625" style="11" customWidth="1"/>
    <col min="2563" max="2563" width="21.85546875" style="11" customWidth="1"/>
    <col min="2564" max="2564" width="17" style="11" customWidth="1"/>
    <col min="2565" max="2565" width="21.42578125" style="11" customWidth="1"/>
    <col min="2566" max="2566" width="9.140625" style="11"/>
    <col min="2567" max="2567" width="14.7109375" style="11" customWidth="1"/>
    <col min="2568" max="2568" width="71" style="11" customWidth="1"/>
    <col min="2569" max="2569" width="20.7109375" style="11" customWidth="1"/>
    <col min="2570" max="2817" width="9.140625" style="11"/>
    <col min="2818" max="2818" width="63.28515625" style="11" customWidth="1"/>
    <col min="2819" max="2819" width="21.85546875" style="11" customWidth="1"/>
    <col min="2820" max="2820" width="17" style="11" customWidth="1"/>
    <col min="2821" max="2821" width="21.42578125" style="11" customWidth="1"/>
    <col min="2822" max="2822" width="9.140625" style="11"/>
    <col min="2823" max="2823" width="14.7109375" style="11" customWidth="1"/>
    <col min="2824" max="2824" width="71" style="11" customWidth="1"/>
    <col min="2825" max="2825" width="20.7109375" style="11" customWidth="1"/>
    <col min="2826" max="3073" width="9.140625" style="11"/>
    <col min="3074" max="3074" width="63.28515625" style="11" customWidth="1"/>
    <col min="3075" max="3075" width="21.85546875" style="11" customWidth="1"/>
    <col min="3076" max="3076" width="17" style="11" customWidth="1"/>
    <col min="3077" max="3077" width="21.42578125" style="11" customWidth="1"/>
    <col min="3078" max="3078" width="9.140625" style="11"/>
    <col min="3079" max="3079" width="14.7109375" style="11" customWidth="1"/>
    <col min="3080" max="3080" width="71" style="11" customWidth="1"/>
    <col min="3081" max="3081" width="20.7109375" style="11" customWidth="1"/>
    <col min="3082" max="3329" width="9.140625" style="11"/>
    <col min="3330" max="3330" width="63.28515625" style="11" customWidth="1"/>
    <col min="3331" max="3331" width="21.85546875" style="11" customWidth="1"/>
    <col min="3332" max="3332" width="17" style="11" customWidth="1"/>
    <col min="3333" max="3333" width="21.42578125" style="11" customWidth="1"/>
    <col min="3334" max="3334" width="9.140625" style="11"/>
    <col min="3335" max="3335" width="14.7109375" style="11" customWidth="1"/>
    <col min="3336" max="3336" width="71" style="11" customWidth="1"/>
    <col min="3337" max="3337" width="20.7109375" style="11" customWidth="1"/>
    <col min="3338" max="3585" width="9.140625" style="11"/>
    <col min="3586" max="3586" width="63.28515625" style="11" customWidth="1"/>
    <col min="3587" max="3587" width="21.85546875" style="11" customWidth="1"/>
    <col min="3588" max="3588" width="17" style="11" customWidth="1"/>
    <col min="3589" max="3589" width="21.42578125" style="11" customWidth="1"/>
    <col min="3590" max="3590" width="9.140625" style="11"/>
    <col min="3591" max="3591" width="14.7109375" style="11" customWidth="1"/>
    <col min="3592" max="3592" width="71" style="11" customWidth="1"/>
    <col min="3593" max="3593" width="20.7109375" style="11" customWidth="1"/>
    <col min="3594" max="3841" width="9.140625" style="11"/>
    <col min="3842" max="3842" width="63.28515625" style="11" customWidth="1"/>
    <col min="3843" max="3843" width="21.85546875" style="11" customWidth="1"/>
    <col min="3844" max="3844" width="17" style="11" customWidth="1"/>
    <col min="3845" max="3845" width="21.42578125" style="11" customWidth="1"/>
    <col min="3846" max="3846" width="9.140625" style="11"/>
    <col min="3847" max="3847" width="14.7109375" style="11" customWidth="1"/>
    <col min="3848" max="3848" width="71" style="11" customWidth="1"/>
    <col min="3849" max="3849" width="20.7109375" style="11" customWidth="1"/>
    <col min="3850" max="4097" width="9.140625" style="11"/>
    <col min="4098" max="4098" width="63.28515625" style="11" customWidth="1"/>
    <col min="4099" max="4099" width="21.85546875" style="11" customWidth="1"/>
    <col min="4100" max="4100" width="17" style="11" customWidth="1"/>
    <col min="4101" max="4101" width="21.42578125" style="11" customWidth="1"/>
    <col min="4102" max="4102" width="9.140625" style="11"/>
    <col min="4103" max="4103" width="14.7109375" style="11" customWidth="1"/>
    <col min="4104" max="4104" width="71" style="11" customWidth="1"/>
    <col min="4105" max="4105" width="20.7109375" style="11" customWidth="1"/>
    <col min="4106" max="4353" width="9.140625" style="11"/>
    <col min="4354" max="4354" width="63.28515625" style="11" customWidth="1"/>
    <col min="4355" max="4355" width="21.85546875" style="11" customWidth="1"/>
    <col min="4356" max="4356" width="17" style="11" customWidth="1"/>
    <col min="4357" max="4357" width="21.42578125" style="11" customWidth="1"/>
    <col min="4358" max="4358" width="9.140625" style="11"/>
    <col min="4359" max="4359" width="14.7109375" style="11" customWidth="1"/>
    <col min="4360" max="4360" width="71" style="11" customWidth="1"/>
    <col min="4361" max="4361" width="20.7109375" style="11" customWidth="1"/>
    <col min="4362" max="4609" width="9.140625" style="11"/>
    <col min="4610" max="4610" width="63.28515625" style="11" customWidth="1"/>
    <col min="4611" max="4611" width="21.85546875" style="11" customWidth="1"/>
    <col min="4612" max="4612" width="17" style="11" customWidth="1"/>
    <col min="4613" max="4613" width="21.42578125" style="11" customWidth="1"/>
    <col min="4614" max="4614" width="9.140625" style="11"/>
    <col min="4615" max="4615" width="14.7109375" style="11" customWidth="1"/>
    <col min="4616" max="4616" width="71" style="11" customWidth="1"/>
    <col min="4617" max="4617" width="20.7109375" style="11" customWidth="1"/>
    <col min="4618" max="4865" width="9.140625" style="11"/>
    <col min="4866" max="4866" width="63.28515625" style="11" customWidth="1"/>
    <col min="4867" max="4867" width="21.85546875" style="11" customWidth="1"/>
    <col min="4868" max="4868" width="17" style="11" customWidth="1"/>
    <col min="4869" max="4869" width="21.42578125" style="11" customWidth="1"/>
    <col min="4870" max="4870" width="9.140625" style="11"/>
    <col min="4871" max="4871" width="14.7109375" style="11" customWidth="1"/>
    <col min="4872" max="4872" width="71" style="11" customWidth="1"/>
    <col min="4873" max="4873" width="20.7109375" style="11" customWidth="1"/>
    <col min="4874" max="5121" width="9.140625" style="11"/>
    <col min="5122" max="5122" width="63.28515625" style="11" customWidth="1"/>
    <col min="5123" max="5123" width="21.85546875" style="11" customWidth="1"/>
    <col min="5124" max="5124" width="17" style="11" customWidth="1"/>
    <col min="5125" max="5125" width="21.42578125" style="11" customWidth="1"/>
    <col min="5126" max="5126" width="9.140625" style="11"/>
    <col min="5127" max="5127" width="14.7109375" style="11" customWidth="1"/>
    <col min="5128" max="5128" width="71" style="11" customWidth="1"/>
    <col min="5129" max="5129" width="20.7109375" style="11" customWidth="1"/>
    <col min="5130" max="5377" width="9.140625" style="11"/>
    <col min="5378" max="5378" width="63.28515625" style="11" customWidth="1"/>
    <col min="5379" max="5379" width="21.85546875" style="11" customWidth="1"/>
    <col min="5380" max="5380" width="17" style="11" customWidth="1"/>
    <col min="5381" max="5381" width="21.42578125" style="11" customWidth="1"/>
    <col min="5382" max="5382" width="9.140625" style="11"/>
    <col min="5383" max="5383" width="14.7109375" style="11" customWidth="1"/>
    <col min="5384" max="5384" width="71" style="11" customWidth="1"/>
    <col min="5385" max="5385" width="20.7109375" style="11" customWidth="1"/>
    <col min="5386" max="5633" width="9.140625" style="11"/>
    <col min="5634" max="5634" width="63.28515625" style="11" customWidth="1"/>
    <col min="5635" max="5635" width="21.85546875" style="11" customWidth="1"/>
    <col min="5636" max="5636" width="17" style="11" customWidth="1"/>
    <col min="5637" max="5637" width="21.42578125" style="11" customWidth="1"/>
    <col min="5638" max="5638" width="9.140625" style="11"/>
    <col min="5639" max="5639" width="14.7109375" style="11" customWidth="1"/>
    <col min="5640" max="5640" width="71" style="11" customWidth="1"/>
    <col min="5641" max="5641" width="20.7109375" style="11" customWidth="1"/>
    <col min="5642" max="5889" width="9.140625" style="11"/>
    <col min="5890" max="5890" width="63.28515625" style="11" customWidth="1"/>
    <col min="5891" max="5891" width="21.85546875" style="11" customWidth="1"/>
    <col min="5892" max="5892" width="17" style="11" customWidth="1"/>
    <col min="5893" max="5893" width="21.42578125" style="11" customWidth="1"/>
    <col min="5894" max="5894" width="9.140625" style="11"/>
    <col min="5895" max="5895" width="14.7109375" style="11" customWidth="1"/>
    <col min="5896" max="5896" width="71" style="11" customWidth="1"/>
    <col min="5897" max="5897" width="20.7109375" style="11" customWidth="1"/>
    <col min="5898" max="6145" width="9.140625" style="11"/>
    <col min="6146" max="6146" width="63.28515625" style="11" customWidth="1"/>
    <col min="6147" max="6147" width="21.85546875" style="11" customWidth="1"/>
    <col min="6148" max="6148" width="17" style="11" customWidth="1"/>
    <col min="6149" max="6149" width="21.42578125" style="11" customWidth="1"/>
    <col min="6150" max="6150" width="9.140625" style="11"/>
    <col min="6151" max="6151" width="14.7109375" style="11" customWidth="1"/>
    <col min="6152" max="6152" width="71" style="11" customWidth="1"/>
    <col min="6153" max="6153" width="20.7109375" style="11" customWidth="1"/>
    <col min="6154" max="6401" width="9.140625" style="11"/>
    <col min="6402" max="6402" width="63.28515625" style="11" customWidth="1"/>
    <col min="6403" max="6403" width="21.85546875" style="11" customWidth="1"/>
    <col min="6404" max="6404" width="17" style="11" customWidth="1"/>
    <col min="6405" max="6405" width="21.42578125" style="11" customWidth="1"/>
    <col min="6406" max="6406" width="9.140625" style="11"/>
    <col min="6407" max="6407" width="14.7109375" style="11" customWidth="1"/>
    <col min="6408" max="6408" width="71" style="11" customWidth="1"/>
    <col min="6409" max="6409" width="20.7109375" style="11" customWidth="1"/>
    <col min="6410" max="6657" width="9.140625" style="11"/>
    <col min="6658" max="6658" width="63.28515625" style="11" customWidth="1"/>
    <col min="6659" max="6659" width="21.85546875" style="11" customWidth="1"/>
    <col min="6660" max="6660" width="17" style="11" customWidth="1"/>
    <col min="6661" max="6661" width="21.42578125" style="11" customWidth="1"/>
    <col min="6662" max="6662" width="9.140625" style="11"/>
    <col min="6663" max="6663" width="14.7109375" style="11" customWidth="1"/>
    <col min="6664" max="6664" width="71" style="11" customWidth="1"/>
    <col min="6665" max="6665" width="20.7109375" style="11" customWidth="1"/>
    <col min="6666" max="6913" width="9.140625" style="11"/>
    <col min="6914" max="6914" width="63.28515625" style="11" customWidth="1"/>
    <col min="6915" max="6915" width="21.85546875" style="11" customWidth="1"/>
    <col min="6916" max="6916" width="17" style="11" customWidth="1"/>
    <col min="6917" max="6917" width="21.42578125" style="11" customWidth="1"/>
    <col min="6918" max="6918" width="9.140625" style="11"/>
    <col min="6919" max="6919" width="14.7109375" style="11" customWidth="1"/>
    <col min="6920" max="6920" width="71" style="11" customWidth="1"/>
    <col min="6921" max="6921" width="20.7109375" style="11" customWidth="1"/>
    <col min="6922" max="7169" width="9.140625" style="11"/>
    <col min="7170" max="7170" width="63.28515625" style="11" customWidth="1"/>
    <col min="7171" max="7171" width="21.85546875" style="11" customWidth="1"/>
    <col min="7172" max="7172" width="17" style="11" customWidth="1"/>
    <col min="7173" max="7173" width="21.42578125" style="11" customWidth="1"/>
    <col min="7174" max="7174" width="9.140625" style="11"/>
    <col min="7175" max="7175" width="14.7109375" style="11" customWidth="1"/>
    <col min="7176" max="7176" width="71" style="11" customWidth="1"/>
    <col min="7177" max="7177" width="20.7109375" style="11" customWidth="1"/>
    <col min="7178" max="7425" width="9.140625" style="11"/>
    <col min="7426" max="7426" width="63.28515625" style="11" customWidth="1"/>
    <col min="7427" max="7427" width="21.85546875" style="11" customWidth="1"/>
    <col min="7428" max="7428" width="17" style="11" customWidth="1"/>
    <col min="7429" max="7429" width="21.42578125" style="11" customWidth="1"/>
    <col min="7430" max="7430" width="9.140625" style="11"/>
    <col min="7431" max="7431" width="14.7109375" style="11" customWidth="1"/>
    <col min="7432" max="7432" width="71" style="11" customWidth="1"/>
    <col min="7433" max="7433" width="20.7109375" style="11" customWidth="1"/>
    <col min="7434" max="7681" width="9.140625" style="11"/>
    <col min="7682" max="7682" width="63.28515625" style="11" customWidth="1"/>
    <col min="7683" max="7683" width="21.85546875" style="11" customWidth="1"/>
    <col min="7684" max="7684" width="17" style="11" customWidth="1"/>
    <col min="7685" max="7685" width="21.42578125" style="11" customWidth="1"/>
    <col min="7686" max="7686" width="9.140625" style="11"/>
    <col min="7687" max="7687" width="14.7109375" style="11" customWidth="1"/>
    <col min="7688" max="7688" width="71" style="11" customWidth="1"/>
    <col min="7689" max="7689" width="20.7109375" style="11" customWidth="1"/>
    <col min="7690" max="7937" width="9.140625" style="11"/>
    <col min="7938" max="7938" width="63.28515625" style="11" customWidth="1"/>
    <col min="7939" max="7939" width="21.85546875" style="11" customWidth="1"/>
    <col min="7940" max="7940" width="17" style="11" customWidth="1"/>
    <col min="7941" max="7941" width="21.42578125" style="11" customWidth="1"/>
    <col min="7942" max="7942" width="9.140625" style="11"/>
    <col min="7943" max="7943" width="14.7109375" style="11" customWidth="1"/>
    <col min="7944" max="7944" width="71" style="11" customWidth="1"/>
    <col min="7945" max="7945" width="20.7109375" style="11" customWidth="1"/>
    <col min="7946" max="8193" width="9.140625" style="11"/>
    <col min="8194" max="8194" width="63.28515625" style="11" customWidth="1"/>
    <col min="8195" max="8195" width="21.85546875" style="11" customWidth="1"/>
    <col min="8196" max="8196" width="17" style="11" customWidth="1"/>
    <col min="8197" max="8197" width="21.42578125" style="11" customWidth="1"/>
    <col min="8198" max="8198" width="9.140625" style="11"/>
    <col min="8199" max="8199" width="14.7109375" style="11" customWidth="1"/>
    <col min="8200" max="8200" width="71" style="11" customWidth="1"/>
    <col min="8201" max="8201" width="20.7109375" style="11" customWidth="1"/>
    <col min="8202" max="8449" width="9.140625" style="11"/>
    <col min="8450" max="8450" width="63.28515625" style="11" customWidth="1"/>
    <col min="8451" max="8451" width="21.85546875" style="11" customWidth="1"/>
    <col min="8452" max="8452" width="17" style="11" customWidth="1"/>
    <col min="8453" max="8453" width="21.42578125" style="11" customWidth="1"/>
    <col min="8454" max="8454" width="9.140625" style="11"/>
    <col min="8455" max="8455" width="14.7109375" style="11" customWidth="1"/>
    <col min="8456" max="8456" width="71" style="11" customWidth="1"/>
    <col min="8457" max="8457" width="20.7109375" style="11" customWidth="1"/>
    <col min="8458" max="8705" width="9.140625" style="11"/>
    <col min="8706" max="8706" width="63.28515625" style="11" customWidth="1"/>
    <col min="8707" max="8707" width="21.85546875" style="11" customWidth="1"/>
    <col min="8708" max="8708" width="17" style="11" customWidth="1"/>
    <col min="8709" max="8709" width="21.42578125" style="11" customWidth="1"/>
    <col min="8710" max="8710" width="9.140625" style="11"/>
    <col min="8711" max="8711" width="14.7109375" style="11" customWidth="1"/>
    <col min="8712" max="8712" width="71" style="11" customWidth="1"/>
    <col min="8713" max="8713" width="20.7109375" style="11" customWidth="1"/>
    <col min="8714" max="8961" width="9.140625" style="11"/>
    <col min="8962" max="8962" width="63.28515625" style="11" customWidth="1"/>
    <col min="8963" max="8963" width="21.85546875" style="11" customWidth="1"/>
    <col min="8964" max="8964" width="17" style="11" customWidth="1"/>
    <col min="8965" max="8965" width="21.42578125" style="11" customWidth="1"/>
    <col min="8966" max="8966" width="9.140625" style="11"/>
    <col min="8967" max="8967" width="14.7109375" style="11" customWidth="1"/>
    <col min="8968" max="8968" width="71" style="11" customWidth="1"/>
    <col min="8969" max="8969" width="20.7109375" style="11" customWidth="1"/>
    <col min="8970" max="9217" width="9.140625" style="11"/>
    <col min="9218" max="9218" width="63.28515625" style="11" customWidth="1"/>
    <col min="9219" max="9219" width="21.85546875" style="11" customWidth="1"/>
    <col min="9220" max="9220" width="17" style="11" customWidth="1"/>
    <col min="9221" max="9221" width="21.42578125" style="11" customWidth="1"/>
    <col min="9222" max="9222" width="9.140625" style="11"/>
    <col min="9223" max="9223" width="14.7109375" style="11" customWidth="1"/>
    <col min="9224" max="9224" width="71" style="11" customWidth="1"/>
    <col min="9225" max="9225" width="20.7109375" style="11" customWidth="1"/>
    <col min="9226" max="9473" width="9.140625" style="11"/>
    <col min="9474" max="9474" width="63.28515625" style="11" customWidth="1"/>
    <col min="9475" max="9475" width="21.85546875" style="11" customWidth="1"/>
    <col min="9476" max="9476" width="17" style="11" customWidth="1"/>
    <col min="9477" max="9477" width="21.42578125" style="11" customWidth="1"/>
    <col min="9478" max="9478" width="9.140625" style="11"/>
    <col min="9479" max="9479" width="14.7109375" style="11" customWidth="1"/>
    <col min="9480" max="9480" width="71" style="11" customWidth="1"/>
    <col min="9481" max="9481" width="20.7109375" style="11" customWidth="1"/>
    <col min="9482" max="9729" width="9.140625" style="11"/>
    <col min="9730" max="9730" width="63.28515625" style="11" customWidth="1"/>
    <col min="9731" max="9731" width="21.85546875" style="11" customWidth="1"/>
    <col min="9732" max="9732" width="17" style="11" customWidth="1"/>
    <col min="9733" max="9733" width="21.42578125" style="11" customWidth="1"/>
    <col min="9734" max="9734" width="9.140625" style="11"/>
    <col min="9735" max="9735" width="14.7109375" style="11" customWidth="1"/>
    <col min="9736" max="9736" width="71" style="11" customWidth="1"/>
    <col min="9737" max="9737" width="20.7109375" style="11" customWidth="1"/>
    <col min="9738" max="9985" width="9.140625" style="11"/>
    <col min="9986" max="9986" width="63.28515625" style="11" customWidth="1"/>
    <col min="9987" max="9987" width="21.85546875" style="11" customWidth="1"/>
    <col min="9988" max="9988" width="17" style="11" customWidth="1"/>
    <col min="9989" max="9989" width="21.42578125" style="11" customWidth="1"/>
    <col min="9990" max="9990" width="9.140625" style="11"/>
    <col min="9991" max="9991" width="14.7109375" style="11" customWidth="1"/>
    <col min="9992" max="9992" width="71" style="11" customWidth="1"/>
    <col min="9993" max="9993" width="20.7109375" style="11" customWidth="1"/>
    <col min="9994" max="10241" width="9.140625" style="11"/>
    <col min="10242" max="10242" width="63.28515625" style="11" customWidth="1"/>
    <col min="10243" max="10243" width="21.85546875" style="11" customWidth="1"/>
    <col min="10244" max="10244" width="17" style="11" customWidth="1"/>
    <col min="10245" max="10245" width="21.42578125" style="11" customWidth="1"/>
    <col min="10246" max="10246" width="9.140625" style="11"/>
    <col min="10247" max="10247" width="14.7109375" style="11" customWidth="1"/>
    <col min="10248" max="10248" width="71" style="11" customWidth="1"/>
    <col min="10249" max="10249" width="20.7109375" style="11" customWidth="1"/>
    <col min="10250" max="10497" width="9.140625" style="11"/>
    <col min="10498" max="10498" width="63.28515625" style="11" customWidth="1"/>
    <col min="10499" max="10499" width="21.85546875" style="11" customWidth="1"/>
    <col min="10500" max="10500" width="17" style="11" customWidth="1"/>
    <col min="10501" max="10501" width="21.42578125" style="11" customWidth="1"/>
    <col min="10502" max="10502" width="9.140625" style="11"/>
    <col min="10503" max="10503" width="14.7109375" style="11" customWidth="1"/>
    <col min="10504" max="10504" width="71" style="11" customWidth="1"/>
    <col min="10505" max="10505" width="20.7109375" style="11" customWidth="1"/>
    <col min="10506" max="10753" width="9.140625" style="11"/>
    <col min="10754" max="10754" width="63.28515625" style="11" customWidth="1"/>
    <col min="10755" max="10755" width="21.85546875" style="11" customWidth="1"/>
    <col min="10756" max="10756" width="17" style="11" customWidth="1"/>
    <col min="10757" max="10757" width="21.42578125" style="11" customWidth="1"/>
    <col min="10758" max="10758" width="9.140625" style="11"/>
    <col min="10759" max="10759" width="14.7109375" style="11" customWidth="1"/>
    <col min="10760" max="10760" width="71" style="11" customWidth="1"/>
    <col min="10761" max="10761" width="20.7109375" style="11" customWidth="1"/>
    <col min="10762" max="11009" width="9.140625" style="11"/>
    <col min="11010" max="11010" width="63.28515625" style="11" customWidth="1"/>
    <col min="11011" max="11011" width="21.85546875" style="11" customWidth="1"/>
    <col min="11012" max="11012" width="17" style="11" customWidth="1"/>
    <col min="11013" max="11013" width="21.42578125" style="11" customWidth="1"/>
    <col min="11014" max="11014" width="9.140625" style="11"/>
    <col min="11015" max="11015" width="14.7109375" style="11" customWidth="1"/>
    <col min="11016" max="11016" width="71" style="11" customWidth="1"/>
    <col min="11017" max="11017" width="20.7109375" style="11" customWidth="1"/>
    <col min="11018" max="11265" width="9.140625" style="11"/>
    <col min="11266" max="11266" width="63.28515625" style="11" customWidth="1"/>
    <col min="11267" max="11267" width="21.85546875" style="11" customWidth="1"/>
    <col min="11268" max="11268" width="17" style="11" customWidth="1"/>
    <col min="11269" max="11269" width="21.42578125" style="11" customWidth="1"/>
    <col min="11270" max="11270" width="9.140625" style="11"/>
    <col min="11271" max="11271" width="14.7109375" style="11" customWidth="1"/>
    <col min="11272" max="11272" width="71" style="11" customWidth="1"/>
    <col min="11273" max="11273" width="20.7109375" style="11" customWidth="1"/>
    <col min="11274" max="11521" width="9.140625" style="11"/>
    <col min="11522" max="11522" width="63.28515625" style="11" customWidth="1"/>
    <col min="11523" max="11523" width="21.85546875" style="11" customWidth="1"/>
    <col min="11524" max="11524" width="17" style="11" customWidth="1"/>
    <col min="11525" max="11525" width="21.42578125" style="11" customWidth="1"/>
    <col min="11526" max="11526" width="9.140625" style="11"/>
    <col min="11527" max="11527" width="14.7109375" style="11" customWidth="1"/>
    <col min="11528" max="11528" width="71" style="11" customWidth="1"/>
    <col min="11529" max="11529" width="20.7109375" style="11" customWidth="1"/>
    <col min="11530" max="11777" width="9.140625" style="11"/>
    <col min="11778" max="11778" width="63.28515625" style="11" customWidth="1"/>
    <col min="11779" max="11779" width="21.85546875" style="11" customWidth="1"/>
    <col min="11780" max="11780" width="17" style="11" customWidth="1"/>
    <col min="11781" max="11781" width="21.42578125" style="11" customWidth="1"/>
    <col min="11782" max="11782" width="9.140625" style="11"/>
    <col min="11783" max="11783" width="14.7109375" style="11" customWidth="1"/>
    <col min="11784" max="11784" width="71" style="11" customWidth="1"/>
    <col min="11785" max="11785" width="20.7109375" style="11" customWidth="1"/>
    <col min="11786" max="12033" width="9.140625" style="11"/>
    <col min="12034" max="12034" width="63.28515625" style="11" customWidth="1"/>
    <col min="12035" max="12035" width="21.85546875" style="11" customWidth="1"/>
    <col min="12036" max="12036" width="17" style="11" customWidth="1"/>
    <col min="12037" max="12037" width="21.42578125" style="11" customWidth="1"/>
    <col min="12038" max="12038" width="9.140625" style="11"/>
    <col min="12039" max="12039" width="14.7109375" style="11" customWidth="1"/>
    <col min="12040" max="12040" width="71" style="11" customWidth="1"/>
    <col min="12041" max="12041" width="20.7109375" style="11" customWidth="1"/>
    <col min="12042" max="12289" width="9.140625" style="11"/>
    <col min="12290" max="12290" width="63.28515625" style="11" customWidth="1"/>
    <col min="12291" max="12291" width="21.85546875" style="11" customWidth="1"/>
    <col min="12292" max="12292" width="17" style="11" customWidth="1"/>
    <col min="12293" max="12293" width="21.42578125" style="11" customWidth="1"/>
    <col min="12294" max="12294" width="9.140625" style="11"/>
    <col min="12295" max="12295" width="14.7109375" style="11" customWidth="1"/>
    <col min="12296" max="12296" width="71" style="11" customWidth="1"/>
    <col min="12297" max="12297" width="20.7109375" style="11" customWidth="1"/>
    <col min="12298" max="12545" width="9.140625" style="11"/>
    <col min="12546" max="12546" width="63.28515625" style="11" customWidth="1"/>
    <col min="12547" max="12547" width="21.85546875" style="11" customWidth="1"/>
    <col min="12548" max="12548" width="17" style="11" customWidth="1"/>
    <col min="12549" max="12549" width="21.42578125" style="11" customWidth="1"/>
    <col min="12550" max="12550" width="9.140625" style="11"/>
    <col min="12551" max="12551" width="14.7109375" style="11" customWidth="1"/>
    <col min="12552" max="12552" width="71" style="11" customWidth="1"/>
    <col min="12553" max="12553" width="20.7109375" style="11" customWidth="1"/>
    <col min="12554" max="12801" width="9.140625" style="11"/>
    <col min="12802" max="12802" width="63.28515625" style="11" customWidth="1"/>
    <col min="12803" max="12803" width="21.85546875" style="11" customWidth="1"/>
    <col min="12804" max="12804" width="17" style="11" customWidth="1"/>
    <col min="12805" max="12805" width="21.42578125" style="11" customWidth="1"/>
    <col min="12806" max="12806" width="9.140625" style="11"/>
    <col min="12807" max="12807" width="14.7109375" style="11" customWidth="1"/>
    <col min="12808" max="12808" width="71" style="11" customWidth="1"/>
    <col min="12809" max="12809" width="20.7109375" style="11" customWidth="1"/>
    <col min="12810" max="13057" width="9.140625" style="11"/>
    <col min="13058" max="13058" width="63.28515625" style="11" customWidth="1"/>
    <col min="13059" max="13059" width="21.85546875" style="11" customWidth="1"/>
    <col min="13060" max="13060" width="17" style="11" customWidth="1"/>
    <col min="13061" max="13061" width="21.42578125" style="11" customWidth="1"/>
    <col min="13062" max="13062" width="9.140625" style="11"/>
    <col min="13063" max="13063" width="14.7109375" style="11" customWidth="1"/>
    <col min="13064" max="13064" width="71" style="11" customWidth="1"/>
    <col min="13065" max="13065" width="20.7109375" style="11" customWidth="1"/>
    <col min="13066" max="13313" width="9.140625" style="11"/>
    <col min="13314" max="13314" width="63.28515625" style="11" customWidth="1"/>
    <col min="13315" max="13315" width="21.85546875" style="11" customWidth="1"/>
    <col min="13316" max="13316" width="17" style="11" customWidth="1"/>
    <col min="13317" max="13317" width="21.42578125" style="11" customWidth="1"/>
    <col min="13318" max="13318" width="9.140625" style="11"/>
    <col min="13319" max="13319" width="14.7109375" style="11" customWidth="1"/>
    <col min="13320" max="13320" width="71" style="11" customWidth="1"/>
    <col min="13321" max="13321" width="20.7109375" style="11" customWidth="1"/>
    <col min="13322" max="13569" width="9.140625" style="11"/>
    <col min="13570" max="13570" width="63.28515625" style="11" customWidth="1"/>
    <col min="13571" max="13571" width="21.85546875" style="11" customWidth="1"/>
    <col min="13572" max="13572" width="17" style="11" customWidth="1"/>
    <col min="13573" max="13573" width="21.42578125" style="11" customWidth="1"/>
    <col min="13574" max="13574" width="9.140625" style="11"/>
    <col min="13575" max="13575" width="14.7109375" style="11" customWidth="1"/>
    <col min="13576" max="13576" width="71" style="11" customWidth="1"/>
    <col min="13577" max="13577" width="20.7109375" style="11" customWidth="1"/>
    <col min="13578" max="13825" width="9.140625" style="11"/>
    <col min="13826" max="13826" width="63.28515625" style="11" customWidth="1"/>
    <col min="13827" max="13827" width="21.85546875" style="11" customWidth="1"/>
    <col min="13828" max="13828" width="17" style="11" customWidth="1"/>
    <col min="13829" max="13829" width="21.42578125" style="11" customWidth="1"/>
    <col min="13830" max="13830" width="9.140625" style="11"/>
    <col min="13831" max="13831" width="14.7109375" style="11" customWidth="1"/>
    <col min="13832" max="13832" width="71" style="11" customWidth="1"/>
    <col min="13833" max="13833" width="20.7109375" style="11" customWidth="1"/>
    <col min="13834" max="14081" width="9.140625" style="11"/>
    <col min="14082" max="14082" width="63.28515625" style="11" customWidth="1"/>
    <col min="14083" max="14083" width="21.85546875" style="11" customWidth="1"/>
    <col min="14084" max="14084" width="17" style="11" customWidth="1"/>
    <col min="14085" max="14085" width="21.42578125" style="11" customWidth="1"/>
    <col min="14086" max="14086" width="9.140625" style="11"/>
    <col min="14087" max="14087" width="14.7109375" style="11" customWidth="1"/>
    <col min="14088" max="14088" width="71" style="11" customWidth="1"/>
    <col min="14089" max="14089" width="20.7109375" style="11" customWidth="1"/>
    <col min="14090" max="14337" width="9.140625" style="11"/>
    <col min="14338" max="14338" width="63.28515625" style="11" customWidth="1"/>
    <col min="14339" max="14339" width="21.85546875" style="11" customWidth="1"/>
    <col min="14340" max="14340" width="17" style="11" customWidth="1"/>
    <col min="14341" max="14341" width="21.42578125" style="11" customWidth="1"/>
    <col min="14342" max="14342" width="9.140625" style="11"/>
    <col min="14343" max="14343" width="14.7109375" style="11" customWidth="1"/>
    <col min="14344" max="14344" width="71" style="11" customWidth="1"/>
    <col min="14345" max="14345" width="20.7109375" style="11" customWidth="1"/>
    <col min="14346" max="14593" width="9.140625" style="11"/>
    <col min="14594" max="14594" width="63.28515625" style="11" customWidth="1"/>
    <col min="14595" max="14595" width="21.85546875" style="11" customWidth="1"/>
    <col min="14596" max="14596" width="17" style="11" customWidth="1"/>
    <col min="14597" max="14597" width="21.42578125" style="11" customWidth="1"/>
    <col min="14598" max="14598" width="9.140625" style="11"/>
    <col min="14599" max="14599" width="14.7109375" style="11" customWidth="1"/>
    <col min="14600" max="14600" width="71" style="11" customWidth="1"/>
    <col min="14601" max="14601" width="20.7109375" style="11" customWidth="1"/>
    <col min="14602" max="14849" width="9.140625" style="11"/>
    <col min="14850" max="14850" width="63.28515625" style="11" customWidth="1"/>
    <col min="14851" max="14851" width="21.85546875" style="11" customWidth="1"/>
    <col min="14852" max="14852" width="17" style="11" customWidth="1"/>
    <col min="14853" max="14853" width="21.42578125" style="11" customWidth="1"/>
    <col min="14854" max="14854" width="9.140625" style="11"/>
    <col min="14855" max="14855" width="14.7109375" style="11" customWidth="1"/>
    <col min="14856" max="14856" width="71" style="11" customWidth="1"/>
    <col min="14857" max="14857" width="20.7109375" style="11" customWidth="1"/>
    <col min="14858" max="15105" width="9.140625" style="11"/>
    <col min="15106" max="15106" width="63.28515625" style="11" customWidth="1"/>
    <col min="15107" max="15107" width="21.85546875" style="11" customWidth="1"/>
    <col min="15108" max="15108" width="17" style="11" customWidth="1"/>
    <col min="15109" max="15109" width="21.42578125" style="11" customWidth="1"/>
    <col min="15110" max="15110" width="9.140625" style="11"/>
    <col min="15111" max="15111" width="14.7109375" style="11" customWidth="1"/>
    <col min="15112" max="15112" width="71" style="11" customWidth="1"/>
    <col min="15113" max="15113" width="20.7109375" style="11" customWidth="1"/>
    <col min="15114" max="15361" width="9.140625" style="11"/>
    <col min="15362" max="15362" width="63.28515625" style="11" customWidth="1"/>
    <col min="15363" max="15363" width="21.85546875" style="11" customWidth="1"/>
    <col min="15364" max="15364" width="17" style="11" customWidth="1"/>
    <col min="15365" max="15365" width="21.42578125" style="11" customWidth="1"/>
    <col min="15366" max="15366" width="9.140625" style="11"/>
    <col min="15367" max="15367" width="14.7109375" style="11" customWidth="1"/>
    <col min="15368" max="15368" width="71" style="11" customWidth="1"/>
    <col min="15369" max="15369" width="20.7109375" style="11" customWidth="1"/>
    <col min="15370" max="15617" width="9.140625" style="11"/>
    <col min="15618" max="15618" width="63.28515625" style="11" customWidth="1"/>
    <col min="15619" max="15619" width="21.85546875" style="11" customWidth="1"/>
    <col min="15620" max="15620" width="17" style="11" customWidth="1"/>
    <col min="15621" max="15621" width="21.42578125" style="11" customWidth="1"/>
    <col min="15622" max="15622" width="9.140625" style="11"/>
    <col min="15623" max="15623" width="14.7109375" style="11" customWidth="1"/>
    <col min="15624" max="15624" width="71" style="11" customWidth="1"/>
    <col min="15625" max="15625" width="20.7109375" style="11" customWidth="1"/>
    <col min="15626" max="15873" width="9.140625" style="11"/>
    <col min="15874" max="15874" width="63.28515625" style="11" customWidth="1"/>
    <col min="15875" max="15875" width="21.85546875" style="11" customWidth="1"/>
    <col min="15876" max="15876" width="17" style="11" customWidth="1"/>
    <col min="15877" max="15877" width="21.42578125" style="11" customWidth="1"/>
    <col min="15878" max="15878" width="9.140625" style="11"/>
    <col min="15879" max="15879" width="14.7109375" style="11" customWidth="1"/>
    <col min="15880" max="15880" width="71" style="11" customWidth="1"/>
    <col min="15881" max="15881" width="20.7109375" style="11" customWidth="1"/>
    <col min="15882" max="16129" width="9.140625" style="11"/>
    <col min="16130" max="16130" width="63.28515625" style="11" customWidth="1"/>
    <col min="16131" max="16131" width="21.85546875" style="11" customWidth="1"/>
    <col min="16132" max="16132" width="17" style="11" customWidth="1"/>
    <col min="16133" max="16133" width="21.42578125" style="11" customWidth="1"/>
    <col min="16134" max="16134" width="9.140625" style="11"/>
    <col min="16135" max="16135" width="14.7109375" style="11" customWidth="1"/>
    <col min="16136" max="16136" width="71" style="11" customWidth="1"/>
    <col min="16137" max="16137" width="20.7109375" style="11" customWidth="1"/>
    <col min="16138" max="16384" width="9.140625" style="11"/>
  </cols>
  <sheetData>
    <row r="2" spans="2:19" ht="23.25" x14ac:dyDescent="0.35">
      <c r="B2" s="35" t="s">
        <v>116</v>
      </c>
      <c r="C2" s="164"/>
      <c r="D2" s="164"/>
      <c r="G2" s="35" t="s">
        <v>279</v>
      </c>
      <c r="H2" s="165"/>
      <c r="I2" s="164"/>
    </row>
    <row r="4" spans="2:19" ht="18" x14ac:dyDescent="0.25">
      <c r="B4" s="17" t="s">
        <v>114</v>
      </c>
      <c r="E4" s="17">
        <v>2015</v>
      </c>
      <c r="G4" s="25" t="s">
        <v>113</v>
      </c>
      <c r="J4" s="17">
        <v>2015</v>
      </c>
      <c r="K4" s="17">
        <v>2016</v>
      </c>
      <c r="L4" s="17" t="s">
        <v>280</v>
      </c>
      <c r="M4" s="17" t="s">
        <v>281</v>
      </c>
      <c r="N4" s="17">
        <v>2017</v>
      </c>
      <c r="Q4" s="17"/>
      <c r="R4" s="17"/>
      <c r="S4" s="17"/>
    </row>
    <row r="5" spans="2:19" ht="18" x14ac:dyDescent="0.25">
      <c r="B5" s="17"/>
      <c r="D5" s="16"/>
      <c r="G5" s="17"/>
      <c r="I5" s="16"/>
    </row>
    <row r="6" spans="2:19" ht="18" x14ac:dyDescent="0.25">
      <c r="B6" s="17" t="s">
        <v>112</v>
      </c>
      <c r="C6" s="166">
        <v>1111</v>
      </c>
      <c r="E6" s="16">
        <v>1200000</v>
      </c>
      <c r="G6" s="17" t="s">
        <v>112</v>
      </c>
      <c r="H6" s="19">
        <v>1111</v>
      </c>
      <c r="J6" s="16">
        <f>'[1]2014 - příjmy'!O14</f>
        <v>1510000.2000000002</v>
      </c>
      <c r="K6" s="16">
        <v>1400000</v>
      </c>
      <c r="L6" s="16">
        <v>1309350</v>
      </c>
      <c r="M6" s="16">
        <f t="shared" ref="M6:M11" si="0">L6/9*12</f>
        <v>1745800</v>
      </c>
      <c r="N6" s="16">
        <v>1500000</v>
      </c>
      <c r="Q6" s="16"/>
      <c r="R6" s="16"/>
      <c r="S6" s="16"/>
    </row>
    <row r="7" spans="2:19" ht="18" x14ac:dyDescent="0.25">
      <c r="B7" s="17" t="s">
        <v>111</v>
      </c>
      <c r="C7" s="166">
        <v>1112</v>
      </c>
      <c r="E7" s="16">
        <v>16000</v>
      </c>
      <c r="G7" s="17" t="s">
        <v>111</v>
      </c>
      <c r="H7" s="19">
        <v>1112</v>
      </c>
      <c r="J7" s="16">
        <v>16000</v>
      </c>
      <c r="K7" s="16">
        <v>40000</v>
      </c>
      <c r="L7" s="16">
        <v>58565</v>
      </c>
      <c r="M7" s="16">
        <f t="shared" si="0"/>
        <v>78086.666666666672</v>
      </c>
      <c r="N7" s="16">
        <v>50000</v>
      </c>
      <c r="Q7" s="16"/>
      <c r="R7" s="16"/>
      <c r="S7" s="16"/>
    </row>
    <row r="8" spans="2:19" ht="18" x14ac:dyDescent="0.25">
      <c r="B8" s="17" t="s">
        <v>110</v>
      </c>
      <c r="C8" s="166">
        <v>1113</v>
      </c>
      <c r="E8" s="16">
        <v>150000</v>
      </c>
      <c r="G8" s="17" t="s">
        <v>110</v>
      </c>
      <c r="H8" s="19" t="s">
        <v>109</v>
      </c>
      <c r="J8" s="16">
        <v>150000</v>
      </c>
      <c r="K8" s="16">
        <v>155000</v>
      </c>
      <c r="L8" s="16">
        <v>160490</v>
      </c>
      <c r="M8" s="16">
        <f t="shared" si="0"/>
        <v>213986.66666666669</v>
      </c>
      <c r="N8" s="16">
        <v>150000</v>
      </c>
      <c r="Q8" s="16"/>
      <c r="R8" s="16"/>
      <c r="S8" s="16"/>
    </row>
    <row r="9" spans="2:19" ht="18" x14ac:dyDescent="0.25">
      <c r="B9" s="17" t="s">
        <v>108</v>
      </c>
      <c r="C9" s="166">
        <v>1121</v>
      </c>
      <c r="E9" s="16">
        <v>1400000</v>
      </c>
      <c r="G9" s="17" t="s">
        <v>108</v>
      </c>
      <c r="H9" s="19">
        <v>1121</v>
      </c>
      <c r="J9" s="16">
        <f>'[1]2014 - příjmy'!O17</f>
        <v>1600000</v>
      </c>
      <c r="K9" s="16">
        <v>1700000</v>
      </c>
      <c r="L9" s="16">
        <v>1667567</v>
      </c>
      <c r="M9" s="16">
        <f t="shared" si="0"/>
        <v>2223422.6666666665</v>
      </c>
      <c r="N9" s="16">
        <v>1800000</v>
      </c>
      <c r="Q9" s="16"/>
      <c r="R9" s="16"/>
      <c r="S9" s="16"/>
    </row>
    <row r="10" spans="2:19" ht="18" x14ac:dyDescent="0.25">
      <c r="B10" s="17" t="s">
        <v>107</v>
      </c>
      <c r="C10" s="166">
        <v>1122</v>
      </c>
      <c r="E10" s="16">
        <v>200000</v>
      </c>
      <c r="G10" s="17" t="s">
        <v>107</v>
      </c>
      <c r="H10" s="19">
        <v>1122</v>
      </c>
      <c r="J10" s="16">
        <v>200000</v>
      </c>
      <c r="K10" s="16">
        <v>200000</v>
      </c>
      <c r="L10" s="16">
        <v>328130</v>
      </c>
      <c r="M10" s="16">
        <f t="shared" si="0"/>
        <v>437506.66666666669</v>
      </c>
      <c r="N10" s="16">
        <v>200000</v>
      </c>
      <c r="Q10" s="16"/>
      <c r="R10" s="16"/>
      <c r="S10" s="16"/>
    </row>
    <row r="11" spans="2:19" ht="18" x14ac:dyDescent="0.25">
      <c r="B11" s="17" t="s">
        <v>106</v>
      </c>
      <c r="C11" s="166">
        <v>1211</v>
      </c>
      <c r="E11" s="16">
        <v>3000000</v>
      </c>
      <c r="G11" s="17" t="s">
        <v>106</v>
      </c>
      <c r="H11" s="19">
        <v>1211</v>
      </c>
      <c r="J11" s="16">
        <f>'[1]2014 - příjmy'!O19</f>
        <v>3614999.8000000003</v>
      </c>
      <c r="K11" s="16">
        <v>3620000</v>
      </c>
      <c r="L11" s="16">
        <v>2844210</v>
      </c>
      <c r="M11" s="16">
        <f t="shared" si="0"/>
        <v>3792280</v>
      </c>
      <c r="N11" s="16">
        <v>3650000</v>
      </c>
      <c r="Q11" s="16"/>
      <c r="R11" s="16"/>
      <c r="S11" s="16"/>
    </row>
    <row r="12" spans="2:19" ht="18" x14ac:dyDescent="0.25">
      <c r="B12" s="17" t="s">
        <v>105</v>
      </c>
      <c r="C12" s="166">
        <v>1340</v>
      </c>
      <c r="E12" s="16">
        <f>500*700</f>
        <v>350000</v>
      </c>
      <c r="G12" s="17" t="s">
        <v>105</v>
      </c>
      <c r="H12" s="19">
        <v>1340</v>
      </c>
      <c r="J12" s="16">
        <f>500*700</f>
        <v>350000</v>
      </c>
      <c r="K12" s="16">
        <v>350000</v>
      </c>
      <c r="L12" s="16">
        <v>374380</v>
      </c>
      <c r="M12" s="16"/>
      <c r="N12" s="16">
        <v>360000</v>
      </c>
      <c r="Q12" s="16">
        <f>SUM(N6:N11)+N16</f>
        <v>8350000</v>
      </c>
      <c r="R12" s="16"/>
      <c r="S12" s="16"/>
    </row>
    <row r="13" spans="2:19" ht="18" x14ac:dyDescent="0.25">
      <c r="B13" s="17" t="s">
        <v>104</v>
      </c>
      <c r="C13" s="166">
        <v>1341</v>
      </c>
      <c r="E13" s="16">
        <v>5000</v>
      </c>
      <c r="G13" s="17" t="s">
        <v>104</v>
      </c>
      <c r="H13" s="19">
        <v>1341</v>
      </c>
      <c r="J13" s="16">
        <v>5000</v>
      </c>
      <c r="K13" s="16">
        <v>5000</v>
      </c>
      <c r="L13" s="16">
        <v>7025</v>
      </c>
      <c r="M13" s="16"/>
      <c r="N13" s="16">
        <v>5000</v>
      </c>
      <c r="Q13" s="16">
        <f>N12+N13+N15+SUM(N17:N25)</f>
        <v>1155000</v>
      </c>
      <c r="R13" s="16"/>
      <c r="S13" s="16"/>
    </row>
    <row r="14" spans="2:19" ht="18" x14ac:dyDescent="0.25">
      <c r="B14" s="17" t="s">
        <v>103</v>
      </c>
      <c r="C14" s="166">
        <v>1344</v>
      </c>
      <c r="E14" s="16">
        <v>10000</v>
      </c>
      <c r="G14" s="17" t="s">
        <v>103</v>
      </c>
      <c r="H14" s="19">
        <v>1344</v>
      </c>
      <c r="J14" s="16">
        <v>10000</v>
      </c>
      <c r="K14" s="16">
        <v>20000</v>
      </c>
      <c r="L14" s="16">
        <v>6282</v>
      </c>
      <c r="M14" s="16"/>
      <c r="N14" s="16"/>
      <c r="Q14" s="16"/>
      <c r="R14" s="16"/>
      <c r="S14" s="16"/>
    </row>
    <row r="15" spans="2:19" ht="18" x14ac:dyDescent="0.25">
      <c r="B15" s="17"/>
      <c r="C15" s="166"/>
      <c r="E15" s="16"/>
      <c r="G15" s="17" t="s">
        <v>102</v>
      </c>
      <c r="H15" s="19">
        <v>1351</v>
      </c>
      <c r="J15" s="16"/>
      <c r="K15" s="16">
        <v>20000</v>
      </c>
      <c r="L15" s="16">
        <v>30225</v>
      </c>
      <c r="M15" s="16"/>
      <c r="N15" s="16">
        <v>40000</v>
      </c>
      <c r="Q15" s="16"/>
      <c r="R15" s="16"/>
      <c r="S15" s="16"/>
    </row>
    <row r="16" spans="2:19" ht="18" x14ac:dyDescent="0.25">
      <c r="B16" s="17" t="s">
        <v>101</v>
      </c>
      <c r="C16" s="166">
        <v>1511</v>
      </c>
      <c r="E16" s="16">
        <v>700000</v>
      </c>
      <c r="G16" s="17" t="s">
        <v>101</v>
      </c>
      <c r="H16" s="19">
        <v>1511</v>
      </c>
      <c r="J16" s="16">
        <f>'[1]2014 - příjmy'!O28</f>
        <v>800000</v>
      </c>
      <c r="K16" s="16">
        <v>850000</v>
      </c>
      <c r="L16" s="16">
        <v>739632</v>
      </c>
      <c r="M16" s="16"/>
      <c r="N16" s="16">
        <v>1000000</v>
      </c>
      <c r="Q16" s="16"/>
      <c r="R16" s="16"/>
      <c r="S16" s="16"/>
    </row>
    <row r="17" spans="2:19" ht="18" x14ac:dyDescent="0.25">
      <c r="B17" s="17" t="s">
        <v>100</v>
      </c>
      <c r="C17" s="166">
        <v>1012</v>
      </c>
      <c r="E17" s="16">
        <v>50000</v>
      </c>
      <c r="G17" s="17" t="s">
        <v>99</v>
      </c>
      <c r="H17" s="19" t="s">
        <v>282</v>
      </c>
      <c r="J17" s="16">
        <v>50000</v>
      </c>
      <c r="K17" s="16">
        <v>266000</v>
      </c>
      <c r="L17" s="16">
        <v>40200</v>
      </c>
      <c r="M17" s="16">
        <f>250000</f>
        <v>250000</v>
      </c>
      <c r="N17" s="16">
        <v>265000</v>
      </c>
      <c r="Q17" s="16"/>
      <c r="R17" s="16"/>
      <c r="S17" s="16"/>
    </row>
    <row r="18" spans="2:19" ht="18" x14ac:dyDescent="0.25">
      <c r="B18" s="17" t="s">
        <v>97</v>
      </c>
      <c r="C18" s="166">
        <v>3319</v>
      </c>
      <c r="E18" s="16">
        <v>60000</v>
      </c>
      <c r="G18" s="17" t="s">
        <v>97</v>
      </c>
      <c r="H18" s="19">
        <v>3319</v>
      </c>
      <c r="J18" s="16">
        <v>60000</v>
      </c>
      <c r="K18" s="16">
        <v>65000</v>
      </c>
      <c r="L18" s="16">
        <v>26880</v>
      </c>
      <c r="M18" s="16"/>
      <c r="N18" s="16">
        <v>20000</v>
      </c>
      <c r="Q18" s="16"/>
      <c r="R18" s="16"/>
      <c r="S18" s="16"/>
    </row>
    <row r="19" spans="2:19" ht="18" x14ac:dyDescent="0.25">
      <c r="B19" s="17" t="s">
        <v>96</v>
      </c>
      <c r="C19" s="166">
        <v>3612</v>
      </c>
      <c r="E19" s="16">
        <v>60000</v>
      </c>
      <c r="G19" s="17" t="s">
        <v>96</v>
      </c>
      <c r="H19" s="19">
        <v>3612</v>
      </c>
      <c r="J19" s="16">
        <v>60000</v>
      </c>
      <c r="K19" s="16">
        <v>65000</v>
      </c>
      <c r="L19" s="16">
        <v>51513</v>
      </c>
      <c r="M19" s="16">
        <f>L19/9*12</f>
        <v>68684</v>
      </c>
      <c r="N19" s="16">
        <v>65000</v>
      </c>
      <c r="Q19" s="16"/>
      <c r="R19" s="16"/>
      <c r="S19" s="16"/>
    </row>
    <row r="20" spans="2:19" ht="18" x14ac:dyDescent="0.25">
      <c r="B20" s="17" t="s">
        <v>95</v>
      </c>
      <c r="C20" s="166">
        <v>2310</v>
      </c>
      <c r="E20" s="16">
        <v>30000</v>
      </c>
      <c r="G20" s="17" t="s">
        <v>95</v>
      </c>
      <c r="H20" s="19">
        <v>2310</v>
      </c>
      <c r="J20" s="16">
        <v>30000</v>
      </c>
      <c r="K20" s="16">
        <v>30000</v>
      </c>
      <c r="L20" s="16">
        <v>30737</v>
      </c>
      <c r="M20" s="16"/>
      <c r="N20" s="16">
        <v>30000</v>
      </c>
      <c r="Q20" s="16"/>
      <c r="R20" s="16"/>
      <c r="S20" s="16"/>
    </row>
    <row r="21" spans="2:19" ht="18" x14ac:dyDescent="0.25">
      <c r="B21" s="17" t="s">
        <v>94</v>
      </c>
      <c r="C21" s="166">
        <v>2321</v>
      </c>
      <c r="E21" s="16">
        <v>100000</v>
      </c>
      <c r="G21" s="17" t="s">
        <v>94</v>
      </c>
      <c r="H21" s="19">
        <v>2321</v>
      </c>
      <c r="J21" s="16">
        <v>100000</v>
      </c>
      <c r="K21" s="16">
        <v>100000</v>
      </c>
      <c r="L21" s="16">
        <v>135296</v>
      </c>
      <c r="M21" s="16"/>
      <c r="N21" s="16">
        <f>(10/8*L21)+(350*90)-620</f>
        <v>200000</v>
      </c>
      <c r="Q21" s="16"/>
      <c r="R21" s="16"/>
      <c r="S21" s="16"/>
    </row>
    <row r="22" spans="2:19" ht="18" x14ac:dyDescent="0.25">
      <c r="B22" s="17" t="s">
        <v>93</v>
      </c>
      <c r="C22" s="166">
        <v>3725</v>
      </c>
      <c r="E22" s="16">
        <v>50000</v>
      </c>
      <c r="G22" s="17" t="s">
        <v>93</v>
      </c>
      <c r="H22" s="19">
        <v>3725</v>
      </c>
      <c r="J22" s="16">
        <v>50000</v>
      </c>
      <c r="K22" s="16">
        <v>60000</v>
      </c>
      <c r="L22" s="16">
        <v>76876</v>
      </c>
      <c r="M22" s="16">
        <f>L22/9*12</f>
        <v>102501.33333333333</v>
      </c>
      <c r="N22" s="16">
        <v>70000</v>
      </c>
      <c r="Q22" s="16"/>
      <c r="R22" s="16"/>
      <c r="S22" s="16"/>
    </row>
    <row r="23" spans="2:19" ht="18" x14ac:dyDescent="0.25">
      <c r="B23" s="17"/>
      <c r="C23" s="166"/>
      <c r="E23" s="16"/>
      <c r="G23" s="17" t="s">
        <v>92</v>
      </c>
      <c r="H23" s="19">
        <v>4213</v>
      </c>
      <c r="J23" s="16"/>
      <c r="K23" s="16">
        <v>300000</v>
      </c>
      <c r="L23" s="16"/>
      <c r="M23" s="16"/>
      <c r="N23" s="16"/>
      <c r="Q23" s="16"/>
      <c r="R23" s="16"/>
      <c r="S23" s="16"/>
    </row>
    <row r="24" spans="2:19" ht="18" x14ac:dyDescent="0.25">
      <c r="B24" s="17"/>
      <c r="C24" s="166"/>
      <c r="E24" s="16"/>
      <c r="G24" s="17" t="s">
        <v>91</v>
      </c>
      <c r="H24" s="19">
        <v>4112</v>
      </c>
      <c r="J24" s="16"/>
      <c r="K24" s="16">
        <v>100000</v>
      </c>
      <c r="L24" s="16">
        <v>100800</v>
      </c>
      <c r="M24" s="16"/>
      <c r="N24" s="16">
        <v>100000</v>
      </c>
      <c r="Q24" s="16"/>
      <c r="R24" s="16"/>
      <c r="S24" s="16"/>
    </row>
    <row r="25" spans="2:19" ht="18" x14ac:dyDescent="0.25">
      <c r="B25" s="17"/>
      <c r="C25" s="166"/>
      <c r="E25" s="16"/>
      <c r="G25" s="17" t="s">
        <v>90</v>
      </c>
      <c r="H25" s="19">
        <v>4222</v>
      </c>
      <c r="J25" s="16"/>
      <c r="K25" s="16">
        <v>1149000</v>
      </c>
      <c r="L25" s="16"/>
      <c r="M25" s="16"/>
      <c r="N25" s="16"/>
      <c r="Q25" s="16"/>
      <c r="R25" s="16"/>
      <c r="S25" s="16"/>
    </row>
    <row r="26" spans="2:19" ht="18" x14ac:dyDescent="0.25">
      <c r="B26" s="17"/>
      <c r="C26" s="166"/>
      <c r="E26" s="16"/>
      <c r="G26" s="17" t="s">
        <v>283</v>
      </c>
      <c r="H26" s="19">
        <v>2132</v>
      </c>
      <c r="J26" s="16"/>
      <c r="K26" s="16"/>
      <c r="L26" s="16">
        <v>137000</v>
      </c>
      <c r="M26" s="16">
        <f>L26/9*12</f>
        <v>182666.66666666669</v>
      </c>
      <c r="N26" s="16"/>
      <c r="Q26" s="11" t="s">
        <v>284</v>
      </c>
      <c r="R26" s="16"/>
      <c r="S26" s="16"/>
    </row>
    <row r="27" spans="2:19" ht="18" x14ac:dyDescent="0.25">
      <c r="B27" s="17"/>
      <c r="C27" s="166"/>
      <c r="G27" s="17"/>
      <c r="H27" s="19"/>
    </row>
    <row r="28" spans="2:19" ht="21.75" customHeight="1" x14ac:dyDescent="0.25">
      <c r="B28" s="17"/>
      <c r="C28" s="166"/>
      <c r="E28" s="16"/>
      <c r="G28" s="17" t="s">
        <v>89</v>
      </c>
      <c r="H28" s="19"/>
      <c r="J28" s="16">
        <f>SUM(J6:J24)</f>
        <v>8606000</v>
      </c>
      <c r="K28" s="16">
        <f>SUM(K6:K25)</f>
        <v>10495000</v>
      </c>
      <c r="L28" s="16"/>
      <c r="M28" s="16"/>
      <c r="N28" s="16">
        <f>SUM(N6:N26)</f>
        <v>9505000</v>
      </c>
      <c r="Q28" s="16"/>
      <c r="R28" s="16"/>
      <c r="S28" s="16"/>
    </row>
    <row r="29" spans="2:19" ht="21.75" customHeight="1" x14ac:dyDescent="0.25">
      <c r="B29" s="17"/>
      <c r="C29" s="166"/>
      <c r="E29" s="16"/>
      <c r="G29" s="17"/>
      <c r="H29" s="19"/>
      <c r="J29" s="16"/>
      <c r="K29" s="16">
        <f>'[4]Prijmy 2016'!N43*1000-K28</f>
        <v>0</v>
      </c>
      <c r="L29" s="16"/>
      <c r="M29" s="16"/>
      <c r="N29" s="16"/>
      <c r="Q29" s="16"/>
      <c r="R29" s="16"/>
      <c r="S29" s="16"/>
    </row>
    <row r="30" spans="2:19" ht="44.25" customHeight="1" x14ac:dyDescent="0.2">
      <c r="C30" s="166"/>
      <c r="H30" s="19"/>
    </row>
    <row r="31" spans="2:19" ht="18" x14ac:dyDescent="0.25">
      <c r="E31" s="14"/>
      <c r="G31" s="25" t="s">
        <v>88</v>
      </c>
      <c r="J31" s="17">
        <v>2015</v>
      </c>
      <c r="K31" s="17">
        <v>2016</v>
      </c>
      <c r="L31" s="17" t="s">
        <v>280</v>
      </c>
      <c r="M31" s="17" t="s">
        <v>281</v>
      </c>
      <c r="N31" s="17">
        <v>2017</v>
      </c>
      <c r="P31" s="11" t="s">
        <v>87</v>
      </c>
      <c r="Q31" s="17"/>
      <c r="R31" s="17"/>
      <c r="S31" s="17"/>
    </row>
    <row r="32" spans="2:19" ht="18" x14ac:dyDescent="0.25">
      <c r="G32" s="17"/>
      <c r="I32" s="17"/>
      <c r="J32" s="24"/>
      <c r="K32" s="24"/>
      <c r="L32" s="24"/>
      <c r="M32" s="24"/>
      <c r="N32" s="24"/>
      <c r="Q32" s="24"/>
      <c r="R32" s="24"/>
      <c r="S32" s="24"/>
    </row>
    <row r="33" spans="7:19" ht="18" x14ac:dyDescent="0.25">
      <c r="G33" s="17" t="s">
        <v>86</v>
      </c>
      <c r="H33" s="19">
        <v>1031</v>
      </c>
      <c r="I33" s="17"/>
      <c r="J33" s="16">
        <v>170000</v>
      </c>
      <c r="K33" s="16">
        <v>70000</v>
      </c>
      <c r="L33" s="11" t="s">
        <v>85</v>
      </c>
      <c r="M33" s="16"/>
      <c r="N33" s="16">
        <v>150000</v>
      </c>
      <c r="Q33" s="11" t="s">
        <v>285</v>
      </c>
      <c r="R33" s="16"/>
      <c r="S33" s="16"/>
    </row>
    <row r="34" spans="7:19" ht="18" x14ac:dyDescent="0.25">
      <c r="G34" s="17" t="s">
        <v>84</v>
      </c>
      <c r="H34" s="19">
        <v>2141</v>
      </c>
      <c r="J34" s="16">
        <v>50000</v>
      </c>
      <c r="K34" s="16">
        <v>212000</v>
      </c>
      <c r="L34" s="11" t="s">
        <v>83</v>
      </c>
      <c r="M34" s="16"/>
      <c r="N34" s="16">
        <v>40000</v>
      </c>
      <c r="R34" s="16"/>
      <c r="S34" s="16"/>
    </row>
    <row r="35" spans="7:19" ht="18" x14ac:dyDescent="0.25">
      <c r="G35" s="17" t="s">
        <v>82</v>
      </c>
      <c r="H35" s="19">
        <v>2219</v>
      </c>
      <c r="J35" s="16">
        <v>1508750</v>
      </c>
      <c r="K35" s="16">
        <v>2875000</v>
      </c>
      <c r="L35" s="11" t="s">
        <v>81</v>
      </c>
      <c r="M35" s="16"/>
      <c r="N35" s="16">
        <v>980000</v>
      </c>
      <c r="Q35" s="11" t="s">
        <v>286</v>
      </c>
      <c r="R35" s="16"/>
      <c r="S35" s="16"/>
    </row>
    <row r="36" spans="7:19" ht="18" x14ac:dyDescent="0.25">
      <c r="G36" s="17" t="s">
        <v>80</v>
      </c>
      <c r="H36" s="19">
        <v>2310</v>
      </c>
      <c r="J36" s="16">
        <v>75000</v>
      </c>
      <c r="K36" s="16">
        <v>229000</v>
      </c>
      <c r="L36" s="11" t="s">
        <v>287</v>
      </c>
      <c r="M36" s="16"/>
      <c r="N36" s="16">
        <v>230000</v>
      </c>
      <c r="Q36" s="11" t="s">
        <v>288</v>
      </c>
      <c r="R36" s="16"/>
      <c r="S36" s="16"/>
    </row>
    <row r="37" spans="7:19" ht="18" x14ac:dyDescent="0.25">
      <c r="G37" s="17" t="s">
        <v>78</v>
      </c>
      <c r="H37" s="19">
        <v>2321</v>
      </c>
      <c r="J37" s="16">
        <v>5955000</v>
      </c>
      <c r="K37" s="16">
        <v>6245000</v>
      </c>
      <c r="L37" s="11" t="s">
        <v>77</v>
      </c>
      <c r="M37" s="16"/>
      <c r="N37" s="16">
        <v>1700000</v>
      </c>
      <c r="Q37" s="11" t="s">
        <v>289</v>
      </c>
      <c r="R37" s="16"/>
      <c r="S37" s="16"/>
    </row>
    <row r="38" spans="7:19" ht="18" x14ac:dyDescent="0.25">
      <c r="G38" s="17" t="s">
        <v>76</v>
      </c>
      <c r="H38" s="19">
        <v>3113</v>
      </c>
      <c r="J38" s="16">
        <v>757000</v>
      </c>
      <c r="K38" s="16">
        <v>660000</v>
      </c>
      <c r="L38" s="11" t="s">
        <v>290</v>
      </c>
      <c r="M38" s="16"/>
      <c r="N38" s="16">
        <v>670000</v>
      </c>
      <c r="R38" s="16"/>
      <c r="S38" s="16"/>
    </row>
    <row r="39" spans="7:19" ht="18" x14ac:dyDescent="0.25">
      <c r="G39" s="17" t="s">
        <v>74</v>
      </c>
      <c r="H39" s="19">
        <v>3314</v>
      </c>
      <c r="J39" s="16">
        <v>35000</v>
      </c>
      <c r="K39" s="16">
        <v>60000</v>
      </c>
      <c r="L39" s="11" t="s">
        <v>73</v>
      </c>
      <c r="M39" s="16"/>
      <c r="N39" s="16">
        <v>50000</v>
      </c>
      <c r="R39" s="16"/>
      <c r="S39" s="16"/>
    </row>
    <row r="40" spans="7:19" ht="18" x14ac:dyDescent="0.25">
      <c r="G40" s="17" t="s">
        <v>72</v>
      </c>
      <c r="H40" s="19">
        <v>3319</v>
      </c>
      <c r="J40" s="16">
        <v>287000</v>
      </c>
      <c r="K40" s="16">
        <v>90000</v>
      </c>
      <c r="L40" s="11" t="s">
        <v>71</v>
      </c>
      <c r="M40" s="16"/>
      <c r="N40" s="16">
        <v>150000</v>
      </c>
      <c r="R40" s="16"/>
      <c r="S40" s="16"/>
    </row>
    <row r="41" spans="7:19" ht="18" x14ac:dyDescent="0.25">
      <c r="G41" s="17" t="s">
        <v>70</v>
      </c>
      <c r="H41" s="19">
        <v>3322</v>
      </c>
      <c r="J41" s="16"/>
      <c r="K41" s="16">
        <v>150000</v>
      </c>
      <c r="L41" s="11" t="s">
        <v>69</v>
      </c>
      <c r="M41" s="16"/>
      <c r="N41" s="16">
        <v>150000</v>
      </c>
      <c r="R41" s="16"/>
      <c r="S41" s="16"/>
    </row>
    <row r="42" spans="7:19" ht="18" x14ac:dyDescent="0.25">
      <c r="G42" s="17" t="s">
        <v>68</v>
      </c>
      <c r="H42" s="19">
        <v>3326</v>
      </c>
      <c r="J42" s="16"/>
      <c r="K42" s="16">
        <v>50000</v>
      </c>
      <c r="M42" s="16"/>
      <c r="N42" s="16">
        <v>100000</v>
      </c>
      <c r="R42" s="16"/>
      <c r="S42" s="16"/>
    </row>
    <row r="43" spans="7:19" ht="18" x14ac:dyDescent="0.25">
      <c r="G43" s="17" t="s">
        <v>67</v>
      </c>
      <c r="H43" s="19">
        <v>3399</v>
      </c>
      <c r="J43" s="16">
        <v>30000</v>
      </c>
      <c r="K43" s="16">
        <v>40000</v>
      </c>
      <c r="M43" s="16"/>
      <c r="N43" s="16">
        <v>70000</v>
      </c>
      <c r="R43" s="16"/>
      <c r="S43" s="16"/>
    </row>
    <row r="44" spans="7:19" ht="18" x14ac:dyDescent="0.25">
      <c r="G44" s="17" t="s">
        <v>66</v>
      </c>
      <c r="H44" s="19">
        <v>3419</v>
      </c>
      <c r="J44" s="16">
        <v>100000</v>
      </c>
      <c r="K44" s="16">
        <v>110000</v>
      </c>
      <c r="L44" s="11" t="s">
        <v>65</v>
      </c>
      <c r="M44" s="16"/>
      <c r="N44" s="16">
        <v>110000</v>
      </c>
      <c r="Q44" s="11" t="str">
        <f>L44</f>
        <v>Dětské hřiště obora Budíškovice</v>
      </c>
      <c r="R44" s="16"/>
      <c r="S44" s="16"/>
    </row>
    <row r="45" spans="7:19" ht="18" x14ac:dyDescent="0.25">
      <c r="G45" s="17" t="s">
        <v>64</v>
      </c>
      <c r="H45" s="19">
        <v>3612</v>
      </c>
      <c r="J45" s="16">
        <v>20000</v>
      </c>
      <c r="K45" s="16">
        <v>452000</v>
      </c>
      <c r="M45" s="16"/>
      <c r="N45" s="16"/>
      <c r="R45" s="16"/>
      <c r="S45" s="16"/>
    </row>
    <row r="46" spans="7:19" ht="18" x14ac:dyDescent="0.25">
      <c r="G46" s="17" t="s">
        <v>62</v>
      </c>
      <c r="H46" s="19">
        <v>3631</v>
      </c>
      <c r="J46" s="16">
        <v>270000</v>
      </c>
      <c r="K46" s="16">
        <v>150000</v>
      </c>
      <c r="M46" s="16"/>
      <c r="N46" s="16">
        <v>210000</v>
      </c>
      <c r="R46" s="16"/>
      <c r="S46" s="16"/>
    </row>
    <row r="47" spans="7:19" ht="18" x14ac:dyDescent="0.25">
      <c r="G47" s="17" t="s">
        <v>60</v>
      </c>
      <c r="H47" s="19">
        <v>3632</v>
      </c>
      <c r="J47" s="16">
        <v>50000</v>
      </c>
      <c r="K47" s="16">
        <v>35000</v>
      </c>
      <c r="M47" s="16"/>
      <c r="N47" s="16">
        <v>30000</v>
      </c>
      <c r="R47" s="16"/>
      <c r="S47" s="16"/>
    </row>
    <row r="48" spans="7:19" ht="18" x14ac:dyDescent="0.25">
      <c r="G48" s="17" t="s">
        <v>291</v>
      </c>
      <c r="H48" s="19">
        <v>3633</v>
      </c>
      <c r="J48" s="16"/>
      <c r="K48" s="16"/>
      <c r="M48" s="16"/>
      <c r="N48" s="16">
        <v>500000</v>
      </c>
      <c r="Q48" s="11" t="s">
        <v>292</v>
      </c>
      <c r="R48" s="16"/>
      <c r="S48" s="16"/>
    </row>
    <row r="49" spans="7:19" ht="18" x14ac:dyDescent="0.25">
      <c r="G49" s="17" t="s">
        <v>59</v>
      </c>
      <c r="H49" s="19">
        <v>3639</v>
      </c>
      <c r="J49" s="16"/>
      <c r="K49" s="16">
        <v>250000</v>
      </c>
      <c r="L49" s="11" t="s">
        <v>58</v>
      </c>
      <c r="M49" s="16"/>
      <c r="N49" s="16">
        <v>380000</v>
      </c>
      <c r="R49" s="16"/>
      <c r="S49" s="16"/>
    </row>
    <row r="50" spans="7:19" ht="18" x14ac:dyDescent="0.25">
      <c r="G50" s="17" t="s">
        <v>57</v>
      </c>
      <c r="H50" s="19">
        <v>3722</v>
      </c>
      <c r="J50" s="16">
        <v>950000</v>
      </c>
      <c r="K50" s="16">
        <v>550000</v>
      </c>
      <c r="L50" s="11" t="s">
        <v>56</v>
      </c>
      <c r="M50" s="16"/>
      <c r="N50" s="16">
        <v>550000</v>
      </c>
      <c r="R50" s="16"/>
      <c r="S50" s="16"/>
    </row>
    <row r="51" spans="7:19" ht="18" x14ac:dyDescent="0.25">
      <c r="G51" s="17" t="s">
        <v>55</v>
      </c>
      <c r="H51" s="19">
        <v>3726</v>
      </c>
      <c r="J51" s="16"/>
      <c r="K51" s="16">
        <v>59000</v>
      </c>
      <c r="L51" s="11" t="s">
        <v>293</v>
      </c>
      <c r="M51" s="16"/>
      <c r="N51" s="16">
        <v>65000</v>
      </c>
      <c r="R51" s="16"/>
      <c r="S51" s="16"/>
    </row>
    <row r="52" spans="7:19" ht="18" x14ac:dyDescent="0.25">
      <c r="G52" s="17" t="s">
        <v>294</v>
      </c>
      <c r="H52" s="19">
        <v>3744</v>
      </c>
      <c r="J52" s="16"/>
      <c r="K52" s="16"/>
      <c r="M52" s="16"/>
      <c r="N52" s="16">
        <v>100000</v>
      </c>
      <c r="Q52" s="11" t="s">
        <v>295</v>
      </c>
      <c r="R52" s="16"/>
      <c r="S52" s="16"/>
    </row>
    <row r="53" spans="7:19" ht="18" x14ac:dyDescent="0.25">
      <c r="G53" s="17" t="s">
        <v>53</v>
      </c>
      <c r="H53" s="19">
        <v>5512</v>
      </c>
      <c r="J53" s="16">
        <v>210000</v>
      </c>
      <c r="K53" s="16">
        <v>210000</v>
      </c>
      <c r="M53" s="16"/>
      <c r="N53" s="16">
        <v>200000</v>
      </c>
      <c r="R53" s="16"/>
      <c r="S53" s="16"/>
    </row>
    <row r="54" spans="7:19" ht="18" x14ac:dyDescent="0.25">
      <c r="G54" s="17" t="s">
        <v>52</v>
      </c>
      <c r="H54" s="19" t="s">
        <v>51</v>
      </c>
      <c r="J54" s="16">
        <v>2646200</v>
      </c>
      <c r="K54" s="16">
        <v>2914000</v>
      </c>
      <c r="L54" s="11" t="s">
        <v>50</v>
      </c>
      <c r="M54" s="16"/>
      <c r="N54" s="16">
        <f>1015000+1900000</f>
        <v>2915000</v>
      </c>
      <c r="Q54" s="11" t="s">
        <v>296</v>
      </c>
      <c r="R54" s="16"/>
      <c r="S54" s="16"/>
    </row>
    <row r="55" spans="7:19" ht="18" x14ac:dyDescent="0.25">
      <c r="G55" s="17" t="s">
        <v>49</v>
      </c>
      <c r="H55" s="19" t="s">
        <v>48</v>
      </c>
      <c r="J55" s="16"/>
      <c r="K55" s="16">
        <v>40000</v>
      </c>
      <c r="L55" s="11" t="s">
        <v>47</v>
      </c>
      <c r="M55" s="16"/>
      <c r="N55" s="16">
        <v>40000</v>
      </c>
      <c r="Q55" s="16"/>
      <c r="R55" s="16"/>
      <c r="S55" s="16"/>
    </row>
    <row r="56" spans="7:19" ht="18" x14ac:dyDescent="0.25">
      <c r="G56" s="17" t="s">
        <v>46</v>
      </c>
      <c r="H56" s="19" t="s">
        <v>45</v>
      </c>
      <c r="J56" s="16">
        <v>90000</v>
      </c>
      <c r="K56" s="16">
        <v>101000</v>
      </c>
      <c r="L56" s="16"/>
      <c r="M56" s="16"/>
      <c r="N56" s="16">
        <v>100000</v>
      </c>
      <c r="Q56" s="16"/>
      <c r="R56" s="16"/>
      <c r="S56" s="16"/>
    </row>
    <row r="57" spans="7:19" ht="18" x14ac:dyDescent="0.25">
      <c r="G57" s="17" t="s">
        <v>297</v>
      </c>
      <c r="H57" s="12">
        <v>3341</v>
      </c>
      <c r="N57" s="16">
        <v>15000</v>
      </c>
    </row>
    <row r="58" spans="7:19" ht="18" x14ac:dyDescent="0.25">
      <c r="J58" s="16"/>
      <c r="K58" s="16"/>
      <c r="L58" s="16"/>
      <c r="M58" s="16"/>
      <c r="N58" s="16"/>
      <c r="Q58" s="16"/>
      <c r="R58" s="16"/>
      <c r="S58" s="16"/>
    </row>
    <row r="59" spans="7:19" ht="18" x14ac:dyDescent="0.25">
      <c r="G59" s="17" t="s">
        <v>44</v>
      </c>
      <c r="J59" s="167">
        <f>SUM(J33:J57)</f>
        <v>13203950</v>
      </c>
      <c r="K59" s="167">
        <f>SUM(K33:K56)</f>
        <v>15552000</v>
      </c>
      <c r="L59" s="167"/>
      <c r="M59" s="167"/>
      <c r="N59" s="167">
        <f>SUM(N33:N57)</f>
        <v>9505000</v>
      </c>
      <c r="P59" s="14"/>
      <c r="Q59" s="167"/>
      <c r="R59" s="167"/>
      <c r="S59" s="167"/>
    </row>
    <row r="61" spans="7:19" ht="18" x14ac:dyDescent="0.25">
      <c r="G61" s="17" t="s">
        <v>43</v>
      </c>
      <c r="H61" s="19"/>
      <c r="J61" s="16">
        <v>-4597950</v>
      </c>
      <c r="K61" s="16">
        <f>K28-K59</f>
        <v>-5057000</v>
      </c>
      <c r="L61" s="16"/>
      <c r="M61" s="16"/>
      <c r="N61" s="16">
        <f>N28-N59</f>
        <v>0</v>
      </c>
      <c r="Q61" s="16"/>
      <c r="R61" s="16"/>
      <c r="S61" s="16"/>
    </row>
    <row r="62" spans="7:19" ht="18" x14ac:dyDescent="0.25">
      <c r="G62" s="17"/>
      <c r="H62" s="17"/>
      <c r="I62" s="17"/>
      <c r="J62" s="17"/>
      <c r="K62" s="17"/>
      <c r="L62" s="17"/>
      <c r="M62" s="17"/>
      <c r="N62" s="17"/>
      <c r="Q62" s="17"/>
      <c r="R62" s="17"/>
      <c r="S62" s="17"/>
    </row>
    <row r="63" spans="7:19" ht="18" x14ac:dyDescent="0.25">
      <c r="G63" s="17" t="s">
        <v>42</v>
      </c>
      <c r="H63" s="17"/>
      <c r="I63" s="17"/>
      <c r="J63" s="16">
        <f>J59+J61</f>
        <v>8606000</v>
      </c>
      <c r="K63" s="16">
        <f>K59+K61</f>
        <v>10495000</v>
      </c>
      <c r="L63" s="16">
        <f>'[4]Prijmy 2016'!N43*1000-K63</f>
        <v>0</v>
      </c>
      <c r="M63" s="16"/>
      <c r="N63" s="16"/>
      <c r="Q63" s="16"/>
      <c r="R63" s="16"/>
      <c r="S63" s="16"/>
    </row>
    <row r="64" spans="7:19" x14ac:dyDescent="0.2">
      <c r="J64" s="15">
        <f>SUM(J33:J56)+J61</f>
        <v>8606000</v>
      </c>
      <c r="K64" s="15">
        <f>K63-K28</f>
        <v>0</v>
      </c>
      <c r="L64" s="15"/>
      <c r="M64" s="15"/>
      <c r="N64" s="15"/>
      <c r="Q64" s="15"/>
      <c r="R64" s="15"/>
      <c r="S64" s="15"/>
    </row>
  </sheetData>
  <pageMargins left="0.70866141732283472" right="0.70866141732283472" top="0.78740157480314965" bottom="0.78740157480314965" header="0.31496062992125984" footer="0.31496062992125984"/>
  <pageSetup paperSize="9" scale="85" fitToHeight="2" orientation="landscape" horizontalDpi="200" verticalDpi="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7"/>
  <sheetViews>
    <sheetView zoomScale="7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30" sqref="A30"/>
    </sheetView>
  </sheetViews>
  <sheetFormatPr defaultRowHeight="15.75" x14ac:dyDescent="0.25"/>
  <cols>
    <col min="1" max="1" width="28.140625" style="38" customWidth="1"/>
    <col min="2" max="2" width="11.140625" style="40" customWidth="1"/>
    <col min="3" max="3" width="14.140625" style="41" customWidth="1"/>
    <col min="4" max="5" width="9.7109375" style="41" customWidth="1"/>
    <col min="6" max="6" width="8.5703125" style="41" customWidth="1"/>
    <col min="7" max="7" width="11" style="41" customWidth="1"/>
    <col min="8" max="8" width="9.85546875" style="41" customWidth="1"/>
    <col min="9" max="13" width="8.5703125" style="41" customWidth="1"/>
    <col min="14" max="14" width="17.85546875" style="42" customWidth="1"/>
    <col min="15" max="257" width="9.140625" style="38"/>
    <col min="258" max="258" width="28.140625" style="38" customWidth="1"/>
    <col min="259" max="259" width="11.140625" style="38" customWidth="1"/>
    <col min="260" max="260" width="10.5703125" style="38" customWidth="1"/>
    <col min="261" max="269" width="8.5703125" style="38" customWidth="1"/>
    <col min="270" max="270" width="17.85546875" style="38" customWidth="1"/>
    <col min="271" max="513" width="9.140625" style="38"/>
    <col min="514" max="514" width="28.140625" style="38" customWidth="1"/>
    <col min="515" max="515" width="11.140625" style="38" customWidth="1"/>
    <col min="516" max="516" width="10.5703125" style="38" customWidth="1"/>
    <col min="517" max="525" width="8.5703125" style="38" customWidth="1"/>
    <col min="526" max="526" width="17.85546875" style="38" customWidth="1"/>
    <col min="527" max="769" width="9.140625" style="38"/>
    <col min="770" max="770" width="28.140625" style="38" customWidth="1"/>
    <col min="771" max="771" width="11.140625" style="38" customWidth="1"/>
    <col min="772" max="772" width="10.5703125" style="38" customWidth="1"/>
    <col min="773" max="781" width="8.5703125" style="38" customWidth="1"/>
    <col min="782" max="782" width="17.85546875" style="38" customWidth="1"/>
    <col min="783" max="1025" width="9.140625" style="38"/>
    <col min="1026" max="1026" width="28.140625" style="38" customWidth="1"/>
    <col min="1027" max="1027" width="11.140625" style="38" customWidth="1"/>
    <col min="1028" max="1028" width="10.5703125" style="38" customWidth="1"/>
    <col min="1029" max="1037" width="8.5703125" style="38" customWidth="1"/>
    <col min="1038" max="1038" width="17.85546875" style="38" customWidth="1"/>
    <col min="1039" max="1281" width="9.140625" style="38"/>
    <col min="1282" max="1282" width="28.140625" style="38" customWidth="1"/>
    <col min="1283" max="1283" width="11.140625" style="38" customWidth="1"/>
    <col min="1284" max="1284" width="10.5703125" style="38" customWidth="1"/>
    <col min="1285" max="1293" width="8.5703125" style="38" customWidth="1"/>
    <col min="1294" max="1294" width="17.85546875" style="38" customWidth="1"/>
    <col min="1295" max="1537" width="9.140625" style="38"/>
    <col min="1538" max="1538" width="28.140625" style="38" customWidth="1"/>
    <col min="1539" max="1539" width="11.140625" style="38" customWidth="1"/>
    <col min="1540" max="1540" width="10.5703125" style="38" customWidth="1"/>
    <col min="1541" max="1549" width="8.5703125" style="38" customWidth="1"/>
    <col min="1550" max="1550" width="17.85546875" style="38" customWidth="1"/>
    <col min="1551" max="1793" width="9.140625" style="38"/>
    <col min="1794" max="1794" width="28.140625" style="38" customWidth="1"/>
    <col min="1795" max="1795" width="11.140625" style="38" customWidth="1"/>
    <col min="1796" max="1796" width="10.5703125" style="38" customWidth="1"/>
    <col min="1797" max="1805" width="8.5703125" style="38" customWidth="1"/>
    <col min="1806" max="1806" width="17.85546875" style="38" customWidth="1"/>
    <col min="1807" max="2049" width="9.140625" style="38"/>
    <col min="2050" max="2050" width="28.140625" style="38" customWidth="1"/>
    <col min="2051" max="2051" width="11.140625" style="38" customWidth="1"/>
    <col min="2052" max="2052" width="10.5703125" style="38" customWidth="1"/>
    <col min="2053" max="2061" width="8.5703125" style="38" customWidth="1"/>
    <col min="2062" max="2062" width="17.85546875" style="38" customWidth="1"/>
    <col min="2063" max="2305" width="9.140625" style="38"/>
    <col min="2306" max="2306" width="28.140625" style="38" customWidth="1"/>
    <col min="2307" max="2307" width="11.140625" style="38" customWidth="1"/>
    <col min="2308" max="2308" width="10.5703125" style="38" customWidth="1"/>
    <col min="2309" max="2317" width="8.5703125" style="38" customWidth="1"/>
    <col min="2318" max="2318" width="17.85546875" style="38" customWidth="1"/>
    <col min="2319" max="2561" width="9.140625" style="38"/>
    <col min="2562" max="2562" width="28.140625" style="38" customWidth="1"/>
    <col min="2563" max="2563" width="11.140625" style="38" customWidth="1"/>
    <col min="2564" max="2564" width="10.5703125" style="38" customWidth="1"/>
    <col min="2565" max="2573" width="8.5703125" style="38" customWidth="1"/>
    <col min="2574" max="2574" width="17.85546875" style="38" customWidth="1"/>
    <col min="2575" max="2817" width="9.140625" style="38"/>
    <col min="2818" max="2818" width="28.140625" style="38" customWidth="1"/>
    <col min="2819" max="2819" width="11.140625" style="38" customWidth="1"/>
    <col min="2820" max="2820" width="10.5703125" style="38" customWidth="1"/>
    <col min="2821" max="2829" width="8.5703125" style="38" customWidth="1"/>
    <col min="2830" max="2830" width="17.85546875" style="38" customWidth="1"/>
    <col min="2831" max="3073" width="9.140625" style="38"/>
    <col min="3074" max="3074" width="28.140625" style="38" customWidth="1"/>
    <col min="3075" max="3075" width="11.140625" style="38" customWidth="1"/>
    <col min="3076" max="3076" width="10.5703125" style="38" customWidth="1"/>
    <col min="3077" max="3085" width="8.5703125" style="38" customWidth="1"/>
    <col min="3086" max="3086" width="17.85546875" style="38" customWidth="1"/>
    <col min="3087" max="3329" width="9.140625" style="38"/>
    <col min="3330" max="3330" width="28.140625" style="38" customWidth="1"/>
    <col min="3331" max="3331" width="11.140625" style="38" customWidth="1"/>
    <col min="3332" max="3332" width="10.5703125" style="38" customWidth="1"/>
    <col min="3333" max="3341" width="8.5703125" style="38" customWidth="1"/>
    <col min="3342" max="3342" width="17.85546875" style="38" customWidth="1"/>
    <col min="3343" max="3585" width="9.140625" style="38"/>
    <col min="3586" max="3586" width="28.140625" style="38" customWidth="1"/>
    <col min="3587" max="3587" width="11.140625" style="38" customWidth="1"/>
    <col min="3588" max="3588" width="10.5703125" style="38" customWidth="1"/>
    <col min="3589" max="3597" width="8.5703125" style="38" customWidth="1"/>
    <col min="3598" max="3598" width="17.85546875" style="38" customWidth="1"/>
    <col min="3599" max="3841" width="9.140625" style="38"/>
    <col min="3842" max="3842" width="28.140625" style="38" customWidth="1"/>
    <col min="3843" max="3843" width="11.140625" style="38" customWidth="1"/>
    <col min="3844" max="3844" width="10.5703125" style="38" customWidth="1"/>
    <col min="3845" max="3853" width="8.5703125" style="38" customWidth="1"/>
    <col min="3854" max="3854" width="17.85546875" style="38" customWidth="1"/>
    <col min="3855" max="4097" width="9.140625" style="38"/>
    <col min="4098" max="4098" width="28.140625" style="38" customWidth="1"/>
    <col min="4099" max="4099" width="11.140625" style="38" customWidth="1"/>
    <col min="4100" max="4100" width="10.5703125" style="38" customWidth="1"/>
    <col min="4101" max="4109" width="8.5703125" style="38" customWidth="1"/>
    <col min="4110" max="4110" width="17.85546875" style="38" customWidth="1"/>
    <col min="4111" max="4353" width="9.140625" style="38"/>
    <col min="4354" max="4354" width="28.140625" style="38" customWidth="1"/>
    <col min="4355" max="4355" width="11.140625" style="38" customWidth="1"/>
    <col min="4356" max="4356" width="10.5703125" style="38" customWidth="1"/>
    <col min="4357" max="4365" width="8.5703125" style="38" customWidth="1"/>
    <col min="4366" max="4366" width="17.85546875" style="38" customWidth="1"/>
    <col min="4367" max="4609" width="9.140625" style="38"/>
    <col min="4610" max="4610" width="28.140625" style="38" customWidth="1"/>
    <col min="4611" max="4611" width="11.140625" style="38" customWidth="1"/>
    <col min="4612" max="4612" width="10.5703125" style="38" customWidth="1"/>
    <col min="4613" max="4621" width="8.5703125" style="38" customWidth="1"/>
    <col min="4622" max="4622" width="17.85546875" style="38" customWidth="1"/>
    <col min="4623" max="4865" width="9.140625" style="38"/>
    <col min="4866" max="4866" width="28.140625" style="38" customWidth="1"/>
    <col min="4867" max="4867" width="11.140625" style="38" customWidth="1"/>
    <col min="4868" max="4868" width="10.5703125" style="38" customWidth="1"/>
    <col min="4869" max="4877" width="8.5703125" style="38" customWidth="1"/>
    <col min="4878" max="4878" width="17.85546875" style="38" customWidth="1"/>
    <col min="4879" max="5121" width="9.140625" style="38"/>
    <col min="5122" max="5122" width="28.140625" style="38" customWidth="1"/>
    <col min="5123" max="5123" width="11.140625" style="38" customWidth="1"/>
    <col min="5124" max="5124" width="10.5703125" style="38" customWidth="1"/>
    <col min="5125" max="5133" width="8.5703125" style="38" customWidth="1"/>
    <col min="5134" max="5134" width="17.85546875" style="38" customWidth="1"/>
    <col min="5135" max="5377" width="9.140625" style="38"/>
    <col min="5378" max="5378" width="28.140625" style="38" customWidth="1"/>
    <col min="5379" max="5379" width="11.140625" style="38" customWidth="1"/>
    <col min="5380" max="5380" width="10.5703125" style="38" customWidth="1"/>
    <col min="5381" max="5389" width="8.5703125" style="38" customWidth="1"/>
    <col min="5390" max="5390" width="17.85546875" style="38" customWidth="1"/>
    <col min="5391" max="5633" width="9.140625" style="38"/>
    <col min="5634" max="5634" width="28.140625" style="38" customWidth="1"/>
    <col min="5635" max="5635" width="11.140625" style="38" customWidth="1"/>
    <col min="5636" max="5636" width="10.5703125" style="38" customWidth="1"/>
    <col min="5637" max="5645" width="8.5703125" style="38" customWidth="1"/>
    <col min="5646" max="5646" width="17.85546875" style="38" customWidth="1"/>
    <col min="5647" max="5889" width="9.140625" style="38"/>
    <col min="5890" max="5890" width="28.140625" style="38" customWidth="1"/>
    <col min="5891" max="5891" width="11.140625" style="38" customWidth="1"/>
    <col min="5892" max="5892" width="10.5703125" style="38" customWidth="1"/>
    <col min="5893" max="5901" width="8.5703125" style="38" customWidth="1"/>
    <col min="5902" max="5902" width="17.85546875" style="38" customWidth="1"/>
    <col min="5903" max="6145" width="9.140625" style="38"/>
    <col min="6146" max="6146" width="28.140625" style="38" customWidth="1"/>
    <col min="6147" max="6147" width="11.140625" style="38" customWidth="1"/>
    <col min="6148" max="6148" width="10.5703125" style="38" customWidth="1"/>
    <col min="6149" max="6157" width="8.5703125" style="38" customWidth="1"/>
    <col min="6158" max="6158" width="17.85546875" style="38" customWidth="1"/>
    <col min="6159" max="6401" width="9.140625" style="38"/>
    <col min="6402" max="6402" width="28.140625" style="38" customWidth="1"/>
    <col min="6403" max="6403" width="11.140625" style="38" customWidth="1"/>
    <col min="6404" max="6404" width="10.5703125" style="38" customWidth="1"/>
    <col min="6405" max="6413" width="8.5703125" style="38" customWidth="1"/>
    <col min="6414" max="6414" width="17.85546875" style="38" customWidth="1"/>
    <col min="6415" max="6657" width="9.140625" style="38"/>
    <col min="6658" max="6658" width="28.140625" style="38" customWidth="1"/>
    <col min="6659" max="6659" width="11.140625" style="38" customWidth="1"/>
    <col min="6660" max="6660" width="10.5703125" style="38" customWidth="1"/>
    <col min="6661" max="6669" width="8.5703125" style="38" customWidth="1"/>
    <col min="6670" max="6670" width="17.85546875" style="38" customWidth="1"/>
    <col min="6671" max="6913" width="9.140625" style="38"/>
    <col min="6914" max="6914" width="28.140625" style="38" customWidth="1"/>
    <col min="6915" max="6915" width="11.140625" style="38" customWidth="1"/>
    <col min="6916" max="6916" width="10.5703125" style="38" customWidth="1"/>
    <col min="6917" max="6925" width="8.5703125" style="38" customWidth="1"/>
    <col min="6926" max="6926" width="17.85546875" style="38" customWidth="1"/>
    <col min="6927" max="7169" width="9.140625" style="38"/>
    <col min="7170" max="7170" width="28.140625" style="38" customWidth="1"/>
    <col min="7171" max="7171" width="11.140625" style="38" customWidth="1"/>
    <col min="7172" max="7172" width="10.5703125" style="38" customWidth="1"/>
    <col min="7173" max="7181" width="8.5703125" style="38" customWidth="1"/>
    <col min="7182" max="7182" width="17.85546875" style="38" customWidth="1"/>
    <col min="7183" max="7425" width="9.140625" style="38"/>
    <col min="7426" max="7426" width="28.140625" style="38" customWidth="1"/>
    <col min="7427" max="7427" width="11.140625" style="38" customWidth="1"/>
    <col min="7428" max="7428" width="10.5703125" style="38" customWidth="1"/>
    <col min="7429" max="7437" width="8.5703125" style="38" customWidth="1"/>
    <col min="7438" max="7438" width="17.85546875" style="38" customWidth="1"/>
    <col min="7439" max="7681" width="9.140625" style="38"/>
    <col min="7682" max="7682" width="28.140625" style="38" customWidth="1"/>
    <col min="7683" max="7683" width="11.140625" style="38" customWidth="1"/>
    <col min="7684" max="7684" width="10.5703125" style="38" customWidth="1"/>
    <col min="7685" max="7693" width="8.5703125" style="38" customWidth="1"/>
    <col min="7694" max="7694" width="17.85546875" style="38" customWidth="1"/>
    <col min="7695" max="7937" width="9.140625" style="38"/>
    <col min="7938" max="7938" width="28.140625" style="38" customWidth="1"/>
    <col min="7939" max="7939" width="11.140625" style="38" customWidth="1"/>
    <col min="7940" max="7940" width="10.5703125" style="38" customWidth="1"/>
    <col min="7941" max="7949" width="8.5703125" style="38" customWidth="1"/>
    <col min="7950" max="7950" width="17.85546875" style="38" customWidth="1"/>
    <col min="7951" max="8193" width="9.140625" style="38"/>
    <col min="8194" max="8194" width="28.140625" style="38" customWidth="1"/>
    <col min="8195" max="8195" width="11.140625" style="38" customWidth="1"/>
    <col min="8196" max="8196" width="10.5703125" style="38" customWidth="1"/>
    <col min="8197" max="8205" width="8.5703125" style="38" customWidth="1"/>
    <col min="8206" max="8206" width="17.85546875" style="38" customWidth="1"/>
    <col min="8207" max="8449" width="9.140625" style="38"/>
    <col min="8450" max="8450" width="28.140625" style="38" customWidth="1"/>
    <col min="8451" max="8451" width="11.140625" style="38" customWidth="1"/>
    <col min="8452" max="8452" width="10.5703125" style="38" customWidth="1"/>
    <col min="8453" max="8461" width="8.5703125" style="38" customWidth="1"/>
    <col min="8462" max="8462" width="17.85546875" style="38" customWidth="1"/>
    <col min="8463" max="8705" width="9.140625" style="38"/>
    <col min="8706" max="8706" width="28.140625" style="38" customWidth="1"/>
    <col min="8707" max="8707" width="11.140625" style="38" customWidth="1"/>
    <col min="8708" max="8708" width="10.5703125" style="38" customWidth="1"/>
    <col min="8709" max="8717" width="8.5703125" style="38" customWidth="1"/>
    <col min="8718" max="8718" width="17.85546875" style="38" customWidth="1"/>
    <col min="8719" max="8961" width="9.140625" style="38"/>
    <col min="8962" max="8962" width="28.140625" style="38" customWidth="1"/>
    <col min="8963" max="8963" width="11.140625" style="38" customWidth="1"/>
    <col min="8964" max="8964" width="10.5703125" style="38" customWidth="1"/>
    <col min="8965" max="8973" width="8.5703125" style="38" customWidth="1"/>
    <col min="8974" max="8974" width="17.85546875" style="38" customWidth="1"/>
    <col min="8975" max="9217" width="9.140625" style="38"/>
    <col min="9218" max="9218" width="28.140625" style="38" customWidth="1"/>
    <col min="9219" max="9219" width="11.140625" style="38" customWidth="1"/>
    <col min="9220" max="9220" width="10.5703125" style="38" customWidth="1"/>
    <col min="9221" max="9229" width="8.5703125" style="38" customWidth="1"/>
    <col min="9230" max="9230" width="17.85546875" style="38" customWidth="1"/>
    <col min="9231" max="9473" width="9.140625" style="38"/>
    <col min="9474" max="9474" width="28.140625" style="38" customWidth="1"/>
    <col min="9475" max="9475" width="11.140625" style="38" customWidth="1"/>
    <col min="9476" max="9476" width="10.5703125" style="38" customWidth="1"/>
    <col min="9477" max="9485" width="8.5703125" style="38" customWidth="1"/>
    <col min="9486" max="9486" width="17.85546875" style="38" customWidth="1"/>
    <col min="9487" max="9729" width="9.140625" style="38"/>
    <col min="9730" max="9730" width="28.140625" style="38" customWidth="1"/>
    <col min="9731" max="9731" width="11.140625" style="38" customWidth="1"/>
    <col min="9732" max="9732" width="10.5703125" style="38" customWidth="1"/>
    <col min="9733" max="9741" width="8.5703125" style="38" customWidth="1"/>
    <col min="9742" max="9742" width="17.85546875" style="38" customWidth="1"/>
    <col min="9743" max="9985" width="9.140625" style="38"/>
    <col min="9986" max="9986" width="28.140625" style="38" customWidth="1"/>
    <col min="9987" max="9987" width="11.140625" style="38" customWidth="1"/>
    <col min="9988" max="9988" width="10.5703125" style="38" customWidth="1"/>
    <col min="9989" max="9997" width="8.5703125" style="38" customWidth="1"/>
    <col min="9998" max="9998" width="17.85546875" style="38" customWidth="1"/>
    <col min="9999" max="10241" width="9.140625" style="38"/>
    <col min="10242" max="10242" width="28.140625" style="38" customWidth="1"/>
    <col min="10243" max="10243" width="11.140625" style="38" customWidth="1"/>
    <col min="10244" max="10244" width="10.5703125" style="38" customWidth="1"/>
    <col min="10245" max="10253" width="8.5703125" style="38" customWidth="1"/>
    <col min="10254" max="10254" width="17.85546875" style="38" customWidth="1"/>
    <col min="10255" max="10497" width="9.140625" style="38"/>
    <col min="10498" max="10498" width="28.140625" style="38" customWidth="1"/>
    <col min="10499" max="10499" width="11.140625" style="38" customWidth="1"/>
    <col min="10500" max="10500" width="10.5703125" style="38" customWidth="1"/>
    <col min="10501" max="10509" width="8.5703125" style="38" customWidth="1"/>
    <col min="10510" max="10510" width="17.85546875" style="38" customWidth="1"/>
    <col min="10511" max="10753" width="9.140625" style="38"/>
    <col min="10754" max="10754" width="28.140625" style="38" customWidth="1"/>
    <col min="10755" max="10755" width="11.140625" style="38" customWidth="1"/>
    <col min="10756" max="10756" width="10.5703125" style="38" customWidth="1"/>
    <col min="10757" max="10765" width="8.5703125" style="38" customWidth="1"/>
    <col min="10766" max="10766" width="17.85546875" style="38" customWidth="1"/>
    <col min="10767" max="11009" width="9.140625" style="38"/>
    <col min="11010" max="11010" width="28.140625" style="38" customWidth="1"/>
    <col min="11011" max="11011" width="11.140625" style="38" customWidth="1"/>
    <col min="11012" max="11012" width="10.5703125" style="38" customWidth="1"/>
    <col min="11013" max="11021" width="8.5703125" style="38" customWidth="1"/>
    <col min="11022" max="11022" width="17.85546875" style="38" customWidth="1"/>
    <col min="11023" max="11265" width="9.140625" style="38"/>
    <col min="11266" max="11266" width="28.140625" style="38" customWidth="1"/>
    <col min="11267" max="11267" width="11.140625" style="38" customWidth="1"/>
    <col min="11268" max="11268" width="10.5703125" style="38" customWidth="1"/>
    <col min="11269" max="11277" width="8.5703125" style="38" customWidth="1"/>
    <col min="11278" max="11278" width="17.85546875" style="38" customWidth="1"/>
    <col min="11279" max="11521" width="9.140625" style="38"/>
    <col min="11522" max="11522" width="28.140625" style="38" customWidth="1"/>
    <col min="11523" max="11523" width="11.140625" style="38" customWidth="1"/>
    <col min="11524" max="11524" width="10.5703125" style="38" customWidth="1"/>
    <col min="11525" max="11533" width="8.5703125" style="38" customWidth="1"/>
    <col min="11534" max="11534" width="17.85546875" style="38" customWidth="1"/>
    <col min="11535" max="11777" width="9.140625" style="38"/>
    <col min="11778" max="11778" width="28.140625" style="38" customWidth="1"/>
    <col min="11779" max="11779" width="11.140625" style="38" customWidth="1"/>
    <col min="11780" max="11780" width="10.5703125" style="38" customWidth="1"/>
    <col min="11781" max="11789" width="8.5703125" style="38" customWidth="1"/>
    <col min="11790" max="11790" width="17.85546875" style="38" customWidth="1"/>
    <col min="11791" max="12033" width="9.140625" style="38"/>
    <col min="12034" max="12034" width="28.140625" style="38" customWidth="1"/>
    <col min="12035" max="12035" width="11.140625" style="38" customWidth="1"/>
    <col min="12036" max="12036" width="10.5703125" style="38" customWidth="1"/>
    <col min="12037" max="12045" width="8.5703125" style="38" customWidth="1"/>
    <col min="12046" max="12046" width="17.85546875" style="38" customWidth="1"/>
    <col min="12047" max="12289" width="9.140625" style="38"/>
    <col min="12290" max="12290" width="28.140625" style="38" customWidth="1"/>
    <col min="12291" max="12291" width="11.140625" style="38" customWidth="1"/>
    <col min="12292" max="12292" width="10.5703125" style="38" customWidth="1"/>
    <col min="12293" max="12301" width="8.5703125" style="38" customWidth="1"/>
    <col min="12302" max="12302" width="17.85546875" style="38" customWidth="1"/>
    <col min="12303" max="12545" width="9.140625" style="38"/>
    <col min="12546" max="12546" width="28.140625" style="38" customWidth="1"/>
    <col min="12547" max="12547" width="11.140625" style="38" customWidth="1"/>
    <col min="12548" max="12548" width="10.5703125" style="38" customWidth="1"/>
    <col min="12549" max="12557" width="8.5703125" style="38" customWidth="1"/>
    <col min="12558" max="12558" width="17.85546875" style="38" customWidth="1"/>
    <col min="12559" max="12801" width="9.140625" style="38"/>
    <col min="12802" max="12802" width="28.140625" style="38" customWidth="1"/>
    <col min="12803" max="12803" width="11.140625" style="38" customWidth="1"/>
    <col min="12804" max="12804" width="10.5703125" style="38" customWidth="1"/>
    <col min="12805" max="12813" width="8.5703125" style="38" customWidth="1"/>
    <col min="12814" max="12814" width="17.85546875" style="38" customWidth="1"/>
    <col min="12815" max="13057" width="9.140625" style="38"/>
    <col min="13058" max="13058" width="28.140625" style="38" customWidth="1"/>
    <col min="13059" max="13059" width="11.140625" style="38" customWidth="1"/>
    <col min="13060" max="13060" width="10.5703125" style="38" customWidth="1"/>
    <col min="13061" max="13069" width="8.5703125" style="38" customWidth="1"/>
    <col min="13070" max="13070" width="17.85546875" style="38" customWidth="1"/>
    <col min="13071" max="13313" width="9.140625" style="38"/>
    <col min="13314" max="13314" width="28.140625" style="38" customWidth="1"/>
    <col min="13315" max="13315" width="11.140625" style="38" customWidth="1"/>
    <col min="13316" max="13316" width="10.5703125" style="38" customWidth="1"/>
    <col min="13317" max="13325" width="8.5703125" style="38" customWidth="1"/>
    <col min="13326" max="13326" width="17.85546875" style="38" customWidth="1"/>
    <col min="13327" max="13569" width="9.140625" style="38"/>
    <col min="13570" max="13570" width="28.140625" style="38" customWidth="1"/>
    <col min="13571" max="13571" width="11.140625" style="38" customWidth="1"/>
    <col min="13572" max="13572" width="10.5703125" style="38" customWidth="1"/>
    <col min="13573" max="13581" width="8.5703125" style="38" customWidth="1"/>
    <col min="13582" max="13582" width="17.85546875" style="38" customWidth="1"/>
    <col min="13583" max="13825" width="9.140625" style="38"/>
    <col min="13826" max="13826" width="28.140625" style="38" customWidth="1"/>
    <col min="13827" max="13827" width="11.140625" style="38" customWidth="1"/>
    <col min="13828" max="13828" width="10.5703125" style="38" customWidth="1"/>
    <col min="13829" max="13837" width="8.5703125" style="38" customWidth="1"/>
    <col min="13838" max="13838" width="17.85546875" style="38" customWidth="1"/>
    <col min="13839" max="14081" width="9.140625" style="38"/>
    <col min="14082" max="14082" width="28.140625" style="38" customWidth="1"/>
    <col min="14083" max="14083" width="11.140625" style="38" customWidth="1"/>
    <col min="14084" max="14084" width="10.5703125" style="38" customWidth="1"/>
    <col min="14085" max="14093" width="8.5703125" style="38" customWidth="1"/>
    <col min="14094" max="14094" width="17.85546875" style="38" customWidth="1"/>
    <col min="14095" max="14337" width="9.140625" style="38"/>
    <col min="14338" max="14338" width="28.140625" style="38" customWidth="1"/>
    <col min="14339" max="14339" width="11.140625" style="38" customWidth="1"/>
    <col min="14340" max="14340" width="10.5703125" style="38" customWidth="1"/>
    <col min="14341" max="14349" width="8.5703125" style="38" customWidth="1"/>
    <col min="14350" max="14350" width="17.85546875" style="38" customWidth="1"/>
    <col min="14351" max="14593" width="9.140625" style="38"/>
    <col min="14594" max="14594" width="28.140625" style="38" customWidth="1"/>
    <col min="14595" max="14595" width="11.140625" style="38" customWidth="1"/>
    <col min="14596" max="14596" width="10.5703125" style="38" customWidth="1"/>
    <col min="14597" max="14605" width="8.5703125" style="38" customWidth="1"/>
    <col min="14606" max="14606" width="17.85546875" style="38" customWidth="1"/>
    <col min="14607" max="14849" width="9.140625" style="38"/>
    <col min="14850" max="14850" width="28.140625" style="38" customWidth="1"/>
    <col min="14851" max="14851" width="11.140625" style="38" customWidth="1"/>
    <col min="14852" max="14852" width="10.5703125" style="38" customWidth="1"/>
    <col min="14853" max="14861" width="8.5703125" style="38" customWidth="1"/>
    <col min="14862" max="14862" width="17.85546875" style="38" customWidth="1"/>
    <col min="14863" max="15105" width="9.140625" style="38"/>
    <col min="15106" max="15106" width="28.140625" style="38" customWidth="1"/>
    <col min="15107" max="15107" width="11.140625" style="38" customWidth="1"/>
    <col min="15108" max="15108" width="10.5703125" style="38" customWidth="1"/>
    <col min="15109" max="15117" width="8.5703125" style="38" customWidth="1"/>
    <col min="15118" max="15118" width="17.85546875" style="38" customWidth="1"/>
    <col min="15119" max="15361" width="9.140625" style="38"/>
    <col min="15362" max="15362" width="28.140625" style="38" customWidth="1"/>
    <col min="15363" max="15363" width="11.140625" style="38" customWidth="1"/>
    <col min="15364" max="15364" width="10.5703125" style="38" customWidth="1"/>
    <col min="15365" max="15373" width="8.5703125" style="38" customWidth="1"/>
    <col min="15374" max="15374" width="17.85546875" style="38" customWidth="1"/>
    <col min="15375" max="15617" width="9.140625" style="38"/>
    <col min="15618" max="15618" width="28.140625" style="38" customWidth="1"/>
    <col min="15619" max="15619" width="11.140625" style="38" customWidth="1"/>
    <col min="15620" max="15620" width="10.5703125" style="38" customWidth="1"/>
    <col min="15621" max="15629" width="8.5703125" style="38" customWidth="1"/>
    <col min="15630" max="15630" width="17.85546875" style="38" customWidth="1"/>
    <col min="15631" max="15873" width="9.140625" style="38"/>
    <col min="15874" max="15874" width="28.140625" style="38" customWidth="1"/>
    <col min="15875" max="15875" width="11.140625" style="38" customWidth="1"/>
    <col min="15876" max="15876" width="10.5703125" style="38" customWidth="1"/>
    <col min="15877" max="15885" width="8.5703125" style="38" customWidth="1"/>
    <col min="15886" max="15886" width="17.85546875" style="38" customWidth="1"/>
    <col min="15887" max="16129" width="9.140625" style="38"/>
    <col min="16130" max="16130" width="28.140625" style="38" customWidth="1"/>
    <col min="16131" max="16131" width="11.140625" style="38" customWidth="1"/>
    <col min="16132" max="16132" width="10.5703125" style="38" customWidth="1"/>
    <col min="16133" max="16141" width="8.5703125" style="38" customWidth="1"/>
    <col min="16142" max="16142" width="17.85546875" style="38" customWidth="1"/>
    <col min="16143" max="16384" width="9.140625" style="38"/>
  </cols>
  <sheetData>
    <row r="1" spans="1:14" ht="29.45" customHeight="1" x14ac:dyDescent="0.2">
      <c r="A1" s="203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9.5" customHeight="1" x14ac:dyDescent="0.25">
      <c r="A2" s="39"/>
    </row>
    <row r="3" spans="1:14" ht="63" customHeight="1" thickBot="1" x14ac:dyDescent="0.25">
      <c r="A3" s="205" t="s">
        <v>121</v>
      </c>
      <c r="B3" s="207" t="s">
        <v>122</v>
      </c>
      <c r="C3" s="43"/>
      <c r="D3" s="44" t="s">
        <v>123</v>
      </c>
      <c r="E3" s="44" t="s">
        <v>124</v>
      </c>
      <c r="F3" s="45" t="s">
        <v>125</v>
      </c>
      <c r="G3" s="46" t="s">
        <v>126</v>
      </c>
      <c r="H3" s="45" t="s">
        <v>127</v>
      </c>
      <c r="I3" s="45" t="s">
        <v>128</v>
      </c>
      <c r="J3" s="46" t="s">
        <v>129</v>
      </c>
      <c r="K3" s="45" t="s">
        <v>130</v>
      </c>
      <c r="L3" s="45" t="s">
        <v>131</v>
      </c>
      <c r="M3" s="46" t="s">
        <v>132</v>
      </c>
      <c r="N3" s="47" t="s">
        <v>133</v>
      </c>
    </row>
    <row r="4" spans="1:14" ht="15.6" customHeight="1" thickBot="1" x14ac:dyDescent="0.3">
      <c r="A4" s="206"/>
      <c r="B4" s="208"/>
      <c r="C4" s="43"/>
      <c r="D4" s="48">
        <v>1012</v>
      </c>
      <c r="E4" s="48">
        <v>2141</v>
      </c>
      <c r="F4" s="49">
        <v>2310</v>
      </c>
      <c r="G4" s="49">
        <v>2321</v>
      </c>
      <c r="H4" s="49">
        <v>3319</v>
      </c>
      <c r="I4" s="49">
        <v>3612</v>
      </c>
      <c r="J4" s="49">
        <v>3632</v>
      </c>
      <c r="K4" s="49">
        <v>3725</v>
      </c>
      <c r="L4" s="49">
        <v>6112</v>
      </c>
      <c r="M4" s="49">
        <v>6310</v>
      </c>
      <c r="N4" s="50"/>
    </row>
    <row r="5" spans="1:14" ht="17.100000000000001" customHeight="1" x14ac:dyDescent="0.25">
      <c r="A5" s="51" t="s">
        <v>134</v>
      </c>
      <c r="B5" s="52">
        <v>1111</v>
      </c>
      <c r="C5" s="53">
        <v>1400</v>
      </c>
      <c r="D5" s="54"/>
      <c r="E5" s="54"/>
      <c r="F5" s="55"/>
      <c r="G5" s="55"/>
      <c r="H5" s="55"/>
      <c r="I5" s="55"/>
      <c r="J5" s="55"/>
      <c r="K5" s="55"/>
      <c r="L5" s="55"/>
      <c r="M5" s="55"/>
      <c r="N5" s="56">
        <f t="shared" ref="N5:N13" si="0">SUM(C5:M5)</f>
        <v>1400</v>
      </c>
    </row>
    <row r="6" spans="1:14" ht="17.100000000000001" customHeight="1" x14ac:dyDescent="0.25">
      <c r="A6" s="51" t="s">
        <v>135</v>
      </c>
      <c r="B6" s="57">
        <v>1112</v>
      </c>
      <c r="C6" s="53">
        <v>40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6">
        <f t="shared" si="0"/>
        <v>40</v>
      </c>
    </row>
    <row r="7" spans="1:14" ht="17.100000000000001" customHeight="1" x14ac:dyDescent="0.25">
      <c r="A7" s="51" t="s">
        <v>136</v>
      </c>
      <c r="B7" s="57">
        <v>1113</v>
      </c>
      <c r="C7" s="53">
        <v>150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6">
        <f t="shared" si="0"/>
        <v>150</v>
      </c>
    </row>
    <row r="8" spans="1:14" ht="17.100000000000001" customHeight="1" x14ac:dyDescent="0.25">
      <c r="A8" s="51" t="s">
        <v>137</v>
      </c>
      <c r="B8" s="57">
        <v>1121</v>
      </c>
      <c r="C8" s="53">
        <v>1700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6">
        <f t="shared" si="0"/>
        <v>1700</v>
      </c>
    </row>
    <row r="9" spans="1:14" ht="17.100000000000001" customHeight="1" x14ac:dyDescent="0.25">
      <c r="A9" s="58" t="s">
        <v>138</v>
      </c>
      <c r="B9" s="57">
        <v>1122</v>
      </c>
      <c r="C9" s="53">
        <v>200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6">
        <f t="shared" si="0"/>
        <v>200</v>
      </c>
    </row>
    <row r="10" spans="1:14" ht="17.100000000000001" customHeight="1" x14ac:dyDescent="0.25">
      <c r="A10" s="58" t="s">
        <v>139</v>
      </c>
      <c r="B10" s="57">
        <v>1211</v>
      </c>
      <c r="C10" s="53">
        <v>3620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6">
        <f t="shared" si="0"/>
        <v>3620</v>
      </c>
    </row>
    <row r="11" spans="1:14" ht="17.100000000000001" customHeight="1" x14ac:dyDescent="0.25">
      <c r="A11" s="58" t="s">
        <v>140</v>
      </c>
      <c r="B11" s="57">
        <v>1340</v>
      </c>
      <c r="C11" s="53">
        <v>350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6">
        <f t="shared" si="0"/>
        <v>350</v>
      </c>
    </row>
    <row r="12" spans="1:14" ht="17.100000000000001" customHeight="1" x14ac:dyDescent="0.25">
      <c r="A12" s="51" t="s">
        <v>141</v>
      </c>
      <c r="B12" s="57">
        <v>1341</v>
      </c>
      <c r="C12" s="53">
        <v>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6">
        <f t="shared" si="0"/>
        <v>5</v>
      </c>
    </row>
    <row r="13" spans="1:14" ht="17.100000000000001" customHeight="1" x14ac:dyDescent="0.25">
      <c r="A13" s="58" t="s">
        <v>103</v>
      </c>
      <c r="B13" s="57">
        <v>1344</v>
      </c>
      <c r="C13" s="53"/>
      <c r="D13" s="53"/>
      <c r="E13" s="53"/>
      <c r="F13" s="53"/>
      <c r="G13" s="53"/>
      <c r="H13" s="53">
        <v>20</v>
      </c>
      <c r="I13" s="53"/>
      <c r="J13" s="53"/>
      <c r="K13" s="53"/>
      <c r="L13" s="53"/>
      <c r="M13" s="53"/>
      <c r="N13" s="56">
        <f t="shared" si="0"/>
        <v>20</v>
      </c>
    </row>
    <row r="14" spans="1:14" ht="17.100000000000001" customHeight="1" x14ac:dyDescent="0.25">
      <c r="A14" s="51" t="s">
        <v>142</v>
      </c>
      <c r="B14" s="57">
        <v>1351</v>
      </c>
      <c r="C14" s="53"/>
      <c r="D14" s="53"/>
      <c r="E14" s="53"/>
      <c r="F14" s="53"/>
      <c r="G14" s="53"/>
      <c r="H14" s="53">
        <v>20</v>
      </c>
      <c r="I14" s="53"/>
      <c r="J14" s="53"/>
      <c r="K14" s="53"/>
      <c r="L14" s="53"/>
      <c r="M14" s="53"/>
      <c r="N14" s="56">
        <f>SUM(D14:M14)</f>
        <v>20</v>
      </c>
    </row>
    <row r="15" spans="1:14" ht="17.100000000000001" customHeight="1" x14ac:dyDescent="0.25">
      <c r="A15" s="51" t="s">
        <v>143</v>
      </c>
      <c r="B15" s="57">
        <v>1361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6">
        <f>SUM(D15:M15)</f>
        <v>0</v>
      </c>
    </row>
    <row r="16" spans="1:14" ht="17.100000000000001" customHeight="1" x14ac:dyDescent="0.25">
      <c r="A16" s="51" t="s">
        <v>101</v>
      </c>
      <c r="B16" s="57">
        <v>1511</v>
      </c>
      <c r="C16" s="53">
        <v>850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6">
        <f>SUM(C16:M16)</f>
        <v>850</v>
      </c>
    </row>
    <row r="17" spans="1:14" ht="17.100000000000001" customHeight="1" x14ac:dyDescent="0.25">
      <c r="A17" s="59" t="s">
        <v>144</v>
      </c>
      <c r="B17" s="60" t="s">
        <v>145</v>
      </c>
      <c r="C17" s="61">
        <f>SUM(C5:C16)</f>
        <v>8315</v>
      </c>
      <c r="D17" s="61">
        <f t="shared" ref="D17:M17" si="1">SUM(D5:D16)</f>
        <v>0</v>
      </c>
      <c r="E17" s="61"/>
      <c r="F17" s="61">
        <f t="shared" si="1"/>
        <v>0</v>
      </c>
      <c r="G17" s="61">
        <f t="shared" si="1"/>
        <v>0</v>
      </c>
      <c r="H17" s="61">
        <f t="shared" si="1"/>
        <v>40</v>
      </c>
      <c r="I17" s="61">
        <f t="shared" si="1"/>
        <v>0</v>
      </c>
      <c r="J17" s="61">
        <f t="shared" si="1"/>
        <v>0</v>
      </c>
      <c r="K17" s="61">
        <f t="shared" si="1"/>
        <v>0</v>
      </c>
      <c r="L17" s="61">
        <f t="shared" si="1"/>
        <v>0</v>
      </c>
      <c r="M17" s="61">
        <f t="shared" si="1"/>
        <v>0</v>
      </c>
      <c r="N17" s="56">
        <f>SUM(C17:M17)</f>
        <v>8355</v>
      </c>
    </row>
    <row r="18" spans="1:14" ht="17.100000000000001" customHeight="1" x14ac:dyDescent="0.25">
      <c r="A18" s="59"/>
      <c r="B18" s="60"/>
      <c r="C18" s="61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6"/>
    </row>
    <row r="19" spans="1:14" ht="17.100000000000001" customHeight="1" x14ac:dyDescent="0.25">
      <c r="A19" s="58" t="s">
        <v>146</v>
      </c>
      <c r="B19" s="57">
        <v>2111</v>
      </c>
      <c r="C19" s="53"/>
      <c r="D19" s="53"/>
      <c r="E19" s="53"/>
      <c r="F19" s="53">
        <v>30</v>
      </c>
      <c r="G19" s="53">
        <v>100</v>
      </c>
      <c r="H19" s="53"/>
      <c r="I19" s="53"/>
      <c r="J19" s="53"/>
      <c r="K19" s="53"/>
      <c r="L19" s="53"/>
      <c r="M19" s="53"/>
      <c r="N19" s="56">
        <f t="shared" ref="N19:N23" si="2">SUM(D19:M19)</f>
        <v>130</v>
      </c>
    </row>
    <row r="20" spans="1:14" ht="17.100000000000001" customHeight="1" x14ac:dyDescent="0.25">
      <c r="A20" s="58" t="s">
        <v>147</v>
      </c>
      <c r="B20" s="57">
        <v>2131</v>
      </c>
      <c r="C20" s="53"/>
      <c r="D20" s="53">
        <v>250</v>
      </c>
      <c r="E20" s="53"/>
      <c r="F20" s="53"/>
      <c r="G20" s="53"/>
      <c r="H20" s="53"/>
      <c r="I20" s="53"/>
      <c r="J20" s="53"/>
      <c r="K20" s="53"/>
      <c r="L20" s="53"/>
      <c r="M20" s="53"/>
      <c r="N20" s="56">
        <f t="shared" si="2"/>
        <v>250</v>
      </c>
    </row>
    <row r="21" spans="1:14" ht="17.100000000000001" customHeight="1" x14ac:dyDescent="0.25">
      <c r="A21" s="58" t="s">
        <v>148</v>
      </c>
      <c r="B21" s="57">
        <v>2132</v>
      </c>
      <c r="C21" s="53"/>
      <c r="D21" s="53"/>
      <c r="E21" s="62">
        <v>16</v>
      </c>
      <c r="F21" s="53"/>
      <c r="G21" s="53"/>
      <c r="H21" s="53">
        <v>65</v>
      </c>
      <c r="I21" s="53">
        <v>65</v>
      </c>
      <c r="J21" s="53"/>
      <c r="K21" s="53"/>
      <c r="L21" s="53"/>
      <c r="M21" s="53"/>
      <c r="N21" s="56">
        <f t="shared" si="2"/>
        <v>146</v>
      </c>
    </row>
    <row r="22" spans="1:14" ht="17.100000000000001" customHeight="1" x14ac:dyDescent="0.25">
      <c r="A22" s="58" t="s">
        <v>149</v>
      </c>
      <c r="B22" s="57">
        <v>2141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62">
        <v>5</v>
      </c>
      <c r="N22" s="56">
        <f t="shared" si="2"/>
        <v>5</v>
      </c>
    </row>
    <row r="23" spans="1:14" ht="17.100000000000001" customHeight="1" x14ac:dyDescent="0.25">
      <c r="A23" s="58" t="s">
        <v>150</v>
      </c>
      <c r="B23" s="57">
        <v>2142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6">
        <f t="shared" si="2"/>
        <v>0</v>
      </c>
    </row>
    <row r="24" spans="1:14" ht="17.100000000000001" customHeight="1" x14ac:dyDescent="0.25">
      <c r="A24" s="58" t="s">
        <v>151</v>
      </c>
      <c r="B24" s="57">
        <v>2324</v>
      </c>
      <c r="C24" s="53"/>
      <c r="D24" s="53"/>
      <c r="E24" s="53"/>
      <c r="F24" s="53"/>
      <c r="G24" s="53"/>
      <c r="H24" s="53"/>
      <c r="I24" s="53"/>
      <c r="J24" s="53"/>
      <c r="K24" s="53">
        <v>60</v>
      </c>
      <c r="L24" s="53"/>
      <c r="M24" s="53"/>
      <c r="N24" s="56">
        <f>SUM(D24:M24)</f>
        <v>60</v>
      </c>
    </row>
    <row r="25" spans="1:14" ht="17.100000000000001" customHeight="1" x14ac:dyDescent="0.25">
      <c r="A25" s="59" t="s">
        <v>152</v>
      </c>
      <c r="B25" s="60" t="s">
        <v>153</v>
      </c>
      <c r="C25" s="61">
        <f>SUM(C19:C24)</f>
        <v>0</v>
      </c>
      <c r="D25" s="61">
        <f t="shared" ref="D25:N25" si="3">SUM(D19:D24)</f>
        <v>250</v>
      </c>
      <c r="E25" s="61">
        <f t="shared" si="3"/>
        <v>16</v>
      </c>
      <c r="F25" s="61">
        <f t="shared" si="3"/>
        <v>30</v>
      </c>
      <c r="G25" s="61">
        <f t="shared" si="3"/>
        <v>100</v>
      </c>
      <c r="H25" s="61">
        <f t="shared" si="3"/>
        <v>65</v>
      </c>
      <c r="I25" s="61">
        <f t="shared" si="3"/>
        <v>65</v>
      </c>
      <c r="J25" s="61">
        <f t="shared" si="3"/>
        <v>0</v>
      </c>
      <c r="K25" s="61">
        <f t="shared" si="3"/>
        <v>60</v>
      </c>
      <c r="L25" s="61">
        <f t="shared" si="3"/>
        <v>0</v>
      </c>
      <c r="M25" s="61">
        <f t="shared" si="3"/>
        <v>5</v>
      </c>
      <c r="N25" s="56">
        <f t="shared" si="3"/>
        <v>591</v>
      </c>
    </row>
    <row r="26" spans="1:14" ht="17.100000000000001" customHeight="1" x14ac:dyDescent="0.25">
      <c r="A26" s="59"/>
      <c r="B26" s="60"/>
      <c r="C26" s="61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6"/>
    </row>
    <row r="27" spans="1:14" ht="17.100000000000001" customHeight="1" x14ac:dyDescent="0.25">
      <c r="A27" s="58" t="s">
        <v>154</v>
      </c>
      <c r="B27" s="57">
        <v>3111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6">
        <f>SUM(D27:M27)</f>
        <v>0</v>
      </c>
    </row>
    <row r="28" spans="1:14" ht="17.100000000000001" customHeight="1" x14ac:dyDescent="0.25">
      <c r="A28" s="58" t="s">
        <v>155</v>
      </c>
      <c r="B28" s="57">
        <v>3112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6">
        <f t="shared" ref="N28:N30" si="4">SUM(D28:M28)</f>
        <v>0</v>
      </c>
    </row>
    <row r="29" spans="1:14" ht="17.100000000000001" customHeight="1" x14ac:dyDescent="0.25">
      <c r="A29" s="58" t="s">
        <v>156</v>
      </c>
      <c r="B29" s="57">
        <v>3113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6">
        <f t="shared" si="4"/>
        <v>0</v>
      </c>
    </row>
    <row r="30" spans="1:14" ht="17.100000000000001" customHeight="1" x14ac:dyDescent="0.25">
      <c r="A30" s="59" t="s">
        <v>157</v>
      </c>
      <c r="B30" s="60" t="s">
        <v>158</v>
      </c>
      <c r="C30" s="61">
        <f>SUM(C27:C29)</f>
        <v>0</v>
      </c>
      <c r="D30" s="61">
        <f t="shared" ref="D30:M30" si="5">SUM(D27:D29)</f>
        <v>0</v>
      </c>
      <c r="E30" s="61"/>
      <c r="F30" s="61">
        <f t="shared" si="5"/>
        <v>0</v>
      </c>
      <c r="G30" s="61">
        <f t="shared" si="5"/>
        <v>0</v>
      </c>
      <c r="H30" s="61">
        <f t="shared" si="5"/>
        <v>0</v>
      </c>
      <c r="I30" s="61">
        <f t="shared" si="5"/>
        <v>0</v>
      </c>
      <c r="J30" s="61">
        <f t="shared" si="5"/>
        <v>0</v>
      </c>
      <c r="K30" s="61">
        <f t="shared" si="5"/>
        <v>0</v>
      </c>
      <c r="L30" s="61">
        <f t="shared" si="5"/>
        <v>0</v>
      </c>
      <c r="M30" s="61">
        <f t="shared" si="5"/>
        <v>0</v>
      </c>
      <c r="N30" s="56">
        <f t="shared" si="4"/>
        <v>0</v>
      </c>
    </row>
    <row r="31" spans="1:14" ht="17.100000000000001" customHeight="1" x14ac:dyDescent="0.25">
      <c r="A31" s="59"/>
      <c r="B31" s="60"/>
      <c r="C31" s="6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6"/>
    </row>
    <row r="32" spans="1:14" ht="17.100000000000001" customHeight="1" x14ac:dyDescent="0.25">
      <c r="A32" s="58" t="s">
        <v>159</v>
      </c>
      <c r="B32" s="57">
        <v>4111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6">
        <f>SUM(C32:M32)</f>
        <v>0</v>
      </c>
    </row>
    <row r="33" spans="1:15" ht="17.100000000000001" customHeight="1" x14ac:dyDescent="0.25">
      <c r="A33" s="58" t="s">
        <v>159</v>
      </c>
      <c r="B33" s="57">
        <v>4112</v>
      </c>
      <c r="C33" s="53">
        <v>100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6">
        <f t="shared" ref="N33:N39" si="6">SUM(C33:M33)</f>
        <v>100</v>
      </c>
    </row>
    <row r="34" spans="1:15" ht="17.100000000000001" customHeight="1" x14ac:dyDescent="0.25">
      <c r="A34" s="58" t="s">
        <v>160</v>
      </c>
      <c r="B34" s="57">
        <v>4116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6">
        <f t="shared" si="6"/>
        <v>0</v>
      </c>
    </row>
    <row r="35" spans="1:15" ht="17.100000000000001" customHeight="1" x14ac:dyDescent="0.25">
      <c r="A35" s="58" t="s">
        <v>161</v>
      </c>
      <c r="B35" s="57">
        <v>4121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6">
        <f t="shared" si="6"/>
        <v>0</v>
      </c>
    </row>
    <row r="36" spans="1:15" ht="17.100000000000001" customHeight="1" x14ac:dyDescent="0.25">
      <c r="A36" s="58" t="s">
        <v>162</v>
      </c>
      <c r="B36" s="57">
        <v>4122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6">
        <f t="shared" si="6"/>
        <v>0</v>
      </c>
    </row>
    <row r="37" spans="1:15" ht="17.100000000000001" customHeight="1" x14ac:dyDescent="0.25">
      <c r="A37" s="58" t="s">
        <v>163</v>
      </c>
      <c r="B37" s="57">
        <v>4129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6">
        <f t="shared" si="6"/>
        <v>0</v>
      </c>
    </row>
    <row r="38" spans="1:15" ht="17.100000000000001" customHeight="1" x14ac:dyDescent="0.25">
      <c r="A38" s="58" t="s">
        <v>164</v>
      </c>
      <c r="B38" s="57">
        <v>4213</v>
      </c>
      <c r="C38" s="53"/>
      <c r="D38" s="53"/>
      <c r="E38" s="53"/>
      <c r="F38" s="53"/>
      <c r="G38" s="53">
        <v>300</v>
      </c>
      <c r="H38" s="53"/>
      <c r="I38" s="53"/>
      <c r="J38" s="53"/>
      <c r="K38" s="53"/>
      <c r="L38" s="53"/>
      <c r="M38" s="53"/>
      <c r="N38" s="56">
        <f t="shared" si="6"/>
        <v>300</v>
      </c>
    </row>
    <row r="39" spans="1:15" ht="17.100000000000001" customHeight="1" x14ac:dyDescent="0.25">
      <c r="A39" s="58" t="s">
        <v>165</v>
      </c>
      <c r="B39" s="57">
        <v>4222</v>
      </c>
      <c r="C39" s="53"/>
      <c r="D39" s="53"/>
      <c r="E39" s="53"/>
      <c r="F39" s="53"/>
      <c r="G39" s="53">
        <v>1149</v>
      </c>
      <c r="H39" s="53"/>
      <c r="I39" s="53"/>
      <c r="J39" s="53"/>
      <c r="K39" s="53"/>
      <c r="L39" s="53"/>
      <c r="M39" s="53"/>
      <c r="N39" s="56">
        <f t="shared" si="6"/>
        <v>1149</v>
      </c>
    </row>
    <row r="40" spans="1:15" ht="17.100000000000001" customHeight="1" x14ac:dyDescent="0.25">
      <c r="A40" s="59" t="s">
        <v>166</v>
      </c>
      <c r="B40" s="60" t="s">
        <v>167</v>
      </c>
      <c r="C40" s="61">
        <f t="shared" ref="C40:F40" si="7">SUM(C32:C39)</f>
        <v>100</v>
      </c>
      <c r="D40" s="61">
        <f t="shared" si="7"/>
        <v>0</v>
      </c>
      <c r="E40" s="61"/>
      <c r="F40" s="61">
        <f t="shared" si="7"/>
        <v>0</v>
      </c>
      <c r="G40" s="61">
        <f>SUM(G32:G39)</f>
        <v>1449</v>
      </c>
      <c r="H40" s="61">
        <f t="shared" ref="H40:M40" si="8">SUM(H32:H39)</f>
        <v>0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0</v>
      </c>
      <c r="M40" s="61">
        <f t="shared" si="8"/>
        <v>0</v>
      </c>
      <c r="N40" s="56">
        <f>SUM(N32:N39)</f>
        <v>1549</v>
      </c>
    </row>
    <row r="41" spans="1:15" ht="8.25" customHeight="1" x14ac:dyDescent="0.25">
      <c r="A41" s="51"/>
      <c r="B41" s="57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6"/>
    </row>
    <row r="42" spans="1:15" ht="5.25" customHeight="1" thickBot="1" x14ac:dyDescent="0.3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1:15" ht="29.1" customHeight="1" thickBot="1" x14ac:dyDescent="0.25">
      <c r="A43" s="67"/>
      <c r="B43" s="68"/>
      <c r="C43" s="69">
        <f t="shared" ref="C43:N43" si="9">C40+C30+C25+C17</f>
        <v>8415</v>
      </c>
      <c r="D43" s="69">
        <f t="shared" si="9"/>
        <v>250</v>
      </c>
      <c r="E43" s="69">
        <f t="shared" si="9"/>
        <v>16</v>
      </c>
      <c r="F43" s="69">
        <f t="shared" si="9"/>
        <v>30</v>
      </c>
      <c r="G43" s="69">
        <f t="shared" si="9"/>
        <v>1549</v>
      </c>
      <c r="H43" s="69">
        <f t="shared" si="9"/>
        <v>105</v>
      </c>
      <c r="I43" s="69">
        <f t="shared" si="9"/>
        <v>65</v>
      </c>
      <c r="J43" s="69">
        <f t="shared" si="9"/>
        <v>0</v>
      </c>
      <c r="K43" s="69">
        <f t="shared" si="9"/>
        <v>60</v>
      </c>
      <c r="L43" s="69">
        <f t="shared" si="9"/>
        <v>0</v>
      </c>
      <c r="M43" s="69">
        <f t="shared" si="9"/>
        <v>5</v>
      </c>
      <c r="N43" s="70">
        <f t="shared" si="9"/>
        <v>10495</v>
      </c>
      <c r="O43" s="71" t="e">
        <f>#REF!/1000-N43</f>
        <v>#REF!</v>
      </c>
    </row>
    <row r="44" spans="1:15" x14ac:dyDescent="0.2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</row>
    <row r="45" spans="1:15" x14ac:dyDescent="0.2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</row>
    <row r="47" spans="1:15" ht="20.25" customHeight="1" x14ac:dyDescent="0.25">
      <c r="H47" s="74"/>
      <c r="I47" s="74"/>
      <c r="J47" s="74"/>
      <c r="L47" s="75"/>
    </row>
  </sheetData>
  <mergeCells count="3">
    <mergeCell ref="A1:N1"/>
    <mergeCell ref="A3:A4"/>
    <mergeCell ref="B3:B4"/>
  </mergeCells>
  <pageMargins left="0" right="0" top="0.39370078740157483" bottom="0.19685039370078741" header="0.51181102362204722" footer="0.51181102362204722"/>
  <pageSetup paperSize="9"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71"/>
  <sheetViews>
    <sheetView zoomScale="75" zoomScaleNormal="75" workbookViewId="0">
      <pane xSplit="2" ySplit="3" topLeftCell="N36" activePane="bottomRight" state="frozen"/>
      <selection pane="topRight" activeCell="C1" sqref="C1"/>
      <selection pane="bottomLeft" activeCell="A4" sqref="A4"/>
      <selection pane="bottomRight" activeCell="X48" sqref="X48"/>
    </sheetView>
  </sheetViews>
  <sheetFormatPr defaultColWidth="9.140625" defaultRowHeight="12.75" x14ac:dyDescent="0.2"/>
  <cols>
    <col min="1" max="1" width="31.140625" style="77" customWidth="1"/>
    <col min="2" max="2" width="6.28515625" style="77" customWidth="1"/>
    <col min="3" max="3" width="11.42578125" style="77" customWidth="1"/>
    <col min="4" max="4" width="16.28515625" style="77" customWidth="1"/>
    <col min="5" max="5" width="16" style="77" customWidth="1"/>
    <col min="6" max="6" width="14.7109375" style="77" customWidth="1"/>
    <col min="7" max="7" width="14.42578125" style="83" customWidth="1"/>
    <col min="8" max="8" width="13" style="77" customWidth="1"/>
    <col min="9" max="9" width="11.42578125" style="77" customWidth="1"/>
    <col min="10" max="10" width="13.28515625" style="77" customWidth="1"/>
    <col min="11" max="11" width="13" style="77" customWidth="1"/>
    <col min="12" max="13" width="11.42578125" style="77" customWidth="1"/>
    <col min="14" max="14" width="13.28515625" style="77" customWidth="1"/>
    <col min="15" max="15" width="14.28515625" style="77" customWidth="1"/>
    <col min="16" max="16" width="13.7109375" style="77" customWidth="1"/>
    <col min="17" max="17" width="11.42578125" style="77" customWidth="1"/>
    <col min="18" max="18" width="13.28515625" style="77" customWidth="1"/>
    <col min="19" max="19" width="13.7109375" style="77" customWidth="1"/>
    <col min="20" max="20" width="11.42578125" style="77" customWidth="1"/>
    <col min="21" max="21" width="18.28515625" style="77" customWidth="1"/>
    <col min="22" max="22" width="14.42578125" style="77" customWidth="1"/>
    <col min="23" max="23" width="11.42578125" style="77" customWidth="1"/>
    <col min="24" max="24" width="15.42578125" style="77" customWidth="1"/>
    <col min="25" max="26" width="11.42578125" style="77" customWidth="1"/>
    <col min="27" max="27" width="17.140625" style="83" customWidth="1"/>
    <col min="28" max="31" width="11.42578125" style="77" customWidth="1"/>
    <col min="32" max="16384" width="9.140625" style="77"/>
  </cols>
  <sheetData>
    <row r="1" spans="1:31" ht="23.45" customHeight="1" x14ac:dyDescent="0.2">
      <c r="A1" s="76" t="s">
        <v>168</v>
      </c>
      <c r="C1" s="78" t="s">
        <v>169</v>
      </c>
      <c r="G1" s="79" t="s">
        <v>170</v>
      </c>
      <c r="I1" s="78" t="s">
        <v>171</v>
      </c>
      <c r="J1" s="80"/>
      <c r="K1" s="80"/>
      <c r="L1" s="81" t="s">
        <v>172</v>
      </c>
      <c r="R1" s="77">
        <f>16*1.35*11-(15*11)+(15)</f>
        <v>87.600000000000023</v>
      </c>
      <c r="V1" s="82">
        <f>V58+X58</f>
        <v>2914</v>
      </c>
    </row>
    <row r="2" spans="1:31" ht="68.45" customHeight="1" thickBot="1" x14ac:dyDescent="0.25">
      <c r="A2" s="199" t="s">
        <v>173</v>
      </c>
      <c r="B2" s="201" t="s">
        <v>122</v>
      </c>
      <c r="C2" s="84" t="s">
        <v>174</v>
      </c>
      <c r="D2" s="84" t="s">
        <v>175</v>
      </c>
      <c r="E2" s="84" t="s">
        <v>176</v>
      </c>
      <c r="F2" s="84" t="s">
        <v>125</v>
      </c>
      <c r="G2" s="85" t="s">
        <v>126</v>
      </c>
      <c r="H2" s="86" t="s">
        <v>177</v>
      </c>
      <c r="I2" s="84" t="s">
        <v>178</v>
      </c>
      <c r="J2" s="84" t="s">
        <v>127</v>
      </c>
      <c r="K2" s="87" t="s">
        <v>179</v>
      </c>
      <c r="L2" s="87" t="s">
        <v>68</v>
      </c>
      <c r="M2" s="84" t="s">
        <v>67</v>
      </c>
      <c r="N2" s="88" t="s">
        <v>180</v>
      </c>
      <c r="O2" s="88" t="s">
        <v>128</v>
      </c>
      <c r="P2" s="89" t="s">
        <v>181</v>
      </c>
      <c r="Q2" s="90" t="s">
        <v>129</v>
      </c>
      <c r="R2" s="90" t="s">
        <v>182</v>
      </c>
      <c r="S2" s="84" t="s">
        <v>183</v>
      </c>
      <c r="T2" s="87" t="s">
        <v>184</v>
      </c>
      <c r="U2" s="84" t="s">
        <v>53</v>
      </c>
      <c r="V2" s="84" t="s">
        <v>131</v>
      </c>
      <c r="W2" s="87" t="s">
        <v>185</v>
      </c>
      <c r="X2" s="84" t="s">
        <v>186</v>
      </c>
      <c r="Y2" s="89" t="s">
        <v>132</v>
      </c>
      <c r="Z2" s="86" t="s">
        <v>187</v>
      </c>
      <c r="AA2" s="91" t="s">
        <v>133</v>
      </c>
    </row>
    <row r="3" spans="1:31" ht="13.5" thickBot="1" x14ac:dyDescent="0.25">
      <c r="A3" s="200"/>
      <c r="B3" s="202"/>
      <c r="C3" s="92">
        <v>1031</v>
      </c>
      <c r="D3" s="92">
        <v>2141</v>
      </c>
      <c r="E3" s="92">
        <v>2219</v>
      </c>
      <c r="F3" s="92">
        <v>2310</v>
      </c>
      <c r="G3" s="93">
        <v>2321</v>
      </c>
      <c r="H3" s="92">
        <v>3113</v>
      </c>
      <c r="I3" s="92">
        <v>3314</v>
      </c>
      <c r="J3" s="92">
        <v>3319</v>
      </c>
      <c r="K3" s="92">
        <v>3322</v>
      </c>
      <c r="L3" s="92">
        <v>3326</v>
      </c>
      <c r="M3" s="92">
        <v>3399</v>
      </c>
      <c r="N3" s="92">
        <v>3419</v>
      </c>
      <c r="O3" s="92">
        <v>3612</v>
      </c>
      <c r="P3" s="92">
        <v>3631</v>
      </c>
      <c r="Q3" s="92">
        <v>3632</v>
      </c>
      <c r="R3" s="92">
        <v>3639</v>
      </c>
      <c r="S3" s="92">
        <v>3722</v>
      </c>
      <c r="T3" s="92">
        <v>3726</v>
      </c>
      <c r="U3" s="92">
        <v>5512</v>
      </c>
      <c r="V3" s="92">
        <v>6112</v>
      </c>
      <c r="W3" s="94" t="s">
        <v>48</v>
      </c>
      <c r="X3" s="92">
        <v>6171</v>
      </c>
      <c r="Y3" s="92">
        <v>6310</v>
      </c>
      <c r="Z3" s="92">
        <v>6320</v>
      </c>
      <c r="AA3" s="95"/>
    </row>
    <row r="4" spans="1:31" ht="17.100000000000001" customHeight="1" x14ac:dyDescent="0.2">
      <c r="A4" s="96" t="s">
        <v>188</v>
      </c>
      <c r="B4" s="96">
        <v>5011</v>
      </c>
      <c r="C4" s="97"/>
      <c r="D4" s="97"/>
      <c r="E4" s="97"/>
      <c r="F4" s="97"/>
      <c r="G4" s="98"/>
      <c r="H4" s="99"/>
      <c r="I4" s="100"/>
      <c r="J4" s="100"/>
      <c r="K4" s="100"/>
      <c r="L4" s="100"/>
      <c r="M4" s="100"/>
      <c r="N4" s="100"/>
      <c r="O4" s="100"/>
      <c r="P4" s="100"/>
      <c r="Q4" s="100"/>
      <c r="R4" s="100">
        <v>100</v>
      </c>
      <c r="S4" s="100"/>
      <c r="T4" s="100"/>
      <c r="U4" s="100"/>
      <c r="V4" s="100"/>
      <c r="W4" s="100"/>
      <c r="X4" s="101">
        <v>366</v>
      </c>
      <c r="Y4" s="97"/>
      <c r="Z4" s="102"/>
      <c r="AA4" s="103">
        <f>SUM(C4:Z4)</f>
        <v>466</v>
      </c>
      <c r="AC4" s="77" t="s">
        <v>189</v>
      </c>
    </row>
    <row r="5" spans="1:31" ht="17.100000000000001" customHeight="1" x14ac:dyDescent="0.2">
      <c r="A5" s="96" t="s">
        <v>190</v>
      </c>
      <c r="B5" s="96">
        <v>5021</v>
      </c>
      <c r="C5" s="96"/>
      <c r="D5" s="96"/>
      <c r="E5" s="96"/>
      <c r="F5" s="96"/>
      <c r="G5" s="104">
        <v>36</v>
      </c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>
        <v>35</v>
      </c>
      <c r="X5" s="107">
        <v>30</v>
      </c>
      <c r="Y5" s="96"/>
      <c r="Z5" s="108"/>
      <c r="AA5" s="103">
        <f>SUM(C5:Z5)</f>
        <v>101</v>
      </c>
      <c r="AD5" s="77">
        <v>11000</v>
      </c>
      <c r="AE5" s="77" t="s">
        <v>191</v>
      </c>
    </row>
    <row r="6" spans="1:31" ht="17.100000000000001" customHeight="1" x14ac:dyDescent="0.2">
      <c r="A6" s="109" t="s">
        <v>192</v>
      </c>
      <c r="B6" s="96">
        <v>5023</v>
      </c>
      <c r="C6" s="96"/>
      <c r="D6" s="96"/>
      <c r="E6" s="96"/>
      <c r="F6" s="96"/>
      <c r="G6" s="104"/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>
        <v>843</v>
      </c>
      <c r="W6" s="106"/>
      <c r="X6" s="107"/>
      <c r="Y6" s="96"/>
      <c r="Z6" s="108"/>
      <c r="AA6" s="103">
        <f>SUM(C6:Z6)</f>
        <v>843</v>
      </c>
      <c r="AD6" s="83">
        <v>5000</v>
      </c>
      <c r="AE6" s="77" t="s">
        <v>193</v>
      </c>
    </row>
    <row r="7" spans="1:31" ht="17.100000000000001" customHeight="1" x14ac:dyDescent="0.2">
      <c r="A7" s="96" t="s">
        <v>194</v>
      </c>
      <c r="B7" s="96">
        <v>5031</v>
      </c>
      <c r="C7" s="96"/>
      <c r="D7" s="96"/>
      <c r="E7" s="96"/>
      <c r="F7" s="96"/>
      <c r="G7" s="104"/>
      <c r="H7" s="105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v>103</v>
      </c>
      <c r="W7" s="106"/>
      <c r="X7" s="110">
        <v>92</v>
      </c>
      <c r="Y7" s="96"/>
      <c r="Z7" s="108"/>
      <c r="AA7" s="103">
        <f>SUM(C7:Z7)</f>
        <v>195</v>
      </c>
      <c r="AD7" s="83">
        <v>8500</v>
      </c>
      <c r="AE7" s="77" t="s">
        <v>195</v>
      </c>
    </row>
    <row r="8" spans="1:31" ht="17.100000000000001" customHeight="1" x14ac:dyDescent="0.2">
      <c r="A8" s="96" t="s">
        <v>196</v>
      </c>
      <c r="B8" s="96">
        <v>5032</v>
      </c>
      <c r="C8" s="96"/>
      <c r="D8" s="96"/>
      <c r="E8" s="96"/>
      <c r="F8" s="96"/>
      <c r="G8" s="104"/>
      <c r="H8" s="105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>
        <v>67</v>
      </c>
      <c r="W8" s="106"/>
      <c r="X8" s="107">
        <v>34</v>
      </c>
      <c r="Y8" s="96"/>
      <c r="Z8" s="108"/>
      <c r="AA8" s="103">
        <f t="shared" ref="AA8:AA44" si="0">SUM(C8:Z8)</f>
        <v>101</v>
      </c>
      <c r="AD8" s="83">
        <v>34726</v>
      </c>
      <c r="AE8" s="77" t="s">
        <v>197</v>
      </c>
    </row>
    <row r="9" spans="1:31" ht="17.100000000000001" customHeight="1" x14ac:dyDescent="0.2">
      <c r="A9" s="109" t="s">
        <v>198</v>
      </c>
      <c r="B9" s="96">
        <v>5038</v>
      </c>
      <c r="C9" s="96"/>
      <c r="D9" s="96"/>
      <c r="E9" s="96"/>
      <c r="F9" s="96"/>
      <c r="G9" s="104"/>
      <c r="H9" s="105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>
        <v>4</v>
      </c>
      <c r="Y9" s="96"/>
      <c r="Z9" s="108"/>
      <c r="AA9" s="103">
        <f t="shared" si="0"/>
        <v>4</v>
      </c>
      <c r="AD9" s="83">
        <v>2024</v>
      </c>
      <c r="AE9" s="77" t="s">
        <v>199</v>
      </c>
    </row>
    <row r="10" spans="1:31" ht="17.100000000000001" customHeight="1" x14ac:dyDescent="0.2">
      <c r="A10" s="109" t="s">
        <v>200</v>
      </c>
      <c r="B10" s="96">
        <v>5132</v>
      </c>
      <c r="C10" s="96"/>
      <c r="D10" s="96"/>
      <c r="E10" s="96"/>
      <c r="F10" s="96"/>
      <c r="G10" s="104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>
        <v>12</v>
      </c>
      <c r="S10" s="106"/>
      <c r="T10" s="106"/>
      <c r="U10" s="106"/>
      <c r="V10" s="106"/>
      <c r="W10" s="106"/>
      <c r="X10" s="107">
        <v>5</v>
      </c>
      <c r="Y10" s="96"/>
      <c r="Z10" s="108"/>
      <c r="AA10" s="103">
        <f t="shared" si="0"/>
        <v>17</v>
      </c>
      <c r="AD10" s="83">
        <v>16232</v>
      </c>
      <c r="AE10" s="77" t="s">
        <v>201</v>
      </c>
    </row>
    <row r="11" spans="1:31" ht="17.100000000000001" customHeight="1" x14ac:dyDescent="0.2">
      <c r="A11" s="96" t="s">
        <v>202</v>
      </c>
      <c r="B11" s="96">
        <v>5136</v>
      </c>
      <c r="C11" s="96"/>
      <c r="D11" s="96"/>
      <c r="E11" s="96"/>
      <c r="F11" s="96"/>
      <c r="G11" s="104"/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>
        <v>2</v>
      </c>
      <c r="Y11" s="96"/>
      <c r="Z11" s="108"/>
      <c r="AA11" s="103">
        <f t="shared" si="0"/>
        <v>2</v>
      </c>
      <c r="AD11" s="83">
        <v>3500</v>
      </c>
      <c r="AE11" s="77" t="s">
        <v>203</v>
      </c>
    </row>
    <row r="12" spans="1:31" ht="17.100000000000001" customHeight="1" x14ac:dyDescent="0.2">
      <c r="A12" s="96" t="s">
        <v>204</v>
      </c>
      <c r="B12" s="96">
        <v>5137</v>
      </c>
      <c r="C12" s="96"/>
      <c r="D12" s="96"/>
      <c r="E12" s="96"/>
      <c r="F12" s="96"/>
      <c r="G12" s="104"/>
      <c r="H12" s="105"/>
      <c r="I12" s="106">
        <v>42</v>
      </c>
      <c r="J12" s="106"/>
      <c r="K12" s="106"/>
      <c r="L12" s="106"/>
      <c r="M12" s="106"/>
      <c r="N12" s="106"/>
      <c r="O12" s="106"/>
      <c r="P12" s="106"/>
      <c r="Q12" s="106"/>
      <c r="R12" s="106">
        <v>25</v>
      </c>
      <c r="S12" s="106"/>
      <c r="T12" s="106"/>
      <c r="U12" s="106"/>
      <c r="V12" s="106"/>
      <c r="W12" s="106"/>
      <c r="X12" s="107">
        <v>50</v>
      </c>
      <c r="Y12" s="96"/>
      <c r="Z12" s="108"/>
      <c r="AA12" s="103">
        <f t="shared" si="0"/>
        <v>117</v>
      </c>
      <c r="AD12" s="83">
        <f>SUM(AD5:AD11)</f>
        <v>80982</v>
      </c>
    </row>
    <row r="13" spans="1:31" ht="17.100000000000001" customHeight="1" x14ac:dyDescent="0.2">
      <c r="A13" s="96" t="s">
        <v>205</v>
      </c>
      <c r="B13" s="96">
        <v>5139</v>
      </c>
      <c r="C13" s="106">
        <v>50</v>
      </c>
      <c r="D13" s="96"/>
      <c r="E13" s="96"/>
      <c r="F13" s="106">
        <v>38</v>
      </c>
      <c r="G13" s="104">
        <v>5</v>
      </c>
      <c r="H13" s="105"/>
      <c r="I13" s="106">
        <v>5</v>
      </c>
      <c r="J13" s="106">
        <v>40</v>
      </c>
      <c r="K13" s="106"/>
      <c r="L13" s="106"/>
      <c r="M13" s="106">
        <v>3</v>
      </c>
      <c r="N13" s="106">
        <v>4</v>
      </c>
      <c r="O13" s="106"/>
      <c r="P13" s="106"/>
      <c r="Q13" s="106"/>
      <c r="R13" s="106">
        <v>40</v>
      </c>
      <c r="S13" s="106"/>
      <c r="T13" s="106"/>
      <c r="U13" s="106"/>
      <c r="V13" s="106"/>
      <c r="W13" s="106">
        <v>5</v>
      </c>
      <c r="X13" s="107">
        <v>100</v>
      </c>
      <c r="Y13" s="96"/>
      <c r="Z13" s="108"/>
      <c r="AA13" s="103">
        <f t="shared" si="0"/>
        <v>290</v>
      </c>
    </row>
    <row r="14" spans="1:31" ht="17.100000000000001" customHeight="1" x14ac:dyDescent="0.2">
      <c r="A14" s="96" t="s">
        <v>206</v>
      </c>
      <c r="B14" s="96">
        <v>5141</v>
      </c>
      <c r="C14" s="96"/>
      <c r="D14" s="96"/>
      <c r="E14" s="96"/>
      <c r="F14" s="106"/>
      <c r="G14" s="104"/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/>
      <c r="Y14" s="96"/>
      <c r="Z14" s="108"/>
      <c r="AA14" s="103">
        <f t="shared" si="0"/>
        <v>0</v>
      </c>
    </row>
    <row r="15" spans="1:31" ht="17.100000000000001" customHeight="1" x14ac:dyDescent="0.2">
      <c r="A15" s="96" t="s">
        <v>207</v>
      </c>
      <c r="B15" s="96">
        <v>5151</v>
      </c>
      <c r="C15" s="96"/>
      <c r="D15" s="106">
        <v>4</v>
      </c>
      <c r="E15" s="96"/>
      <c r="F15" s="106"/>
      <c r="G15" s="104">
        <v>3</v>
      </c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>
        <v>18</v>
      </c>
      <c r="Y15" s="96"/>
      <c r="Z15" s="108"/>
      <c r="AA15" s="103">
        <f t="shared" si="0"/>
        <v>25</v>
      </c>
    </row>
    <row r="16" spans="1:31" ht="17.100000000000001" customHeight="1" x14ac:dyDescent="0.2">
      <c r="A16" s="96" t="s">
        <v>208</v>
      </c>
      <c r="B16" s="96">
        <v>5153</v>
      </c>
      <c r="C16" s="96"/>
      <c r="D16" s="106"/>
      <c r="E16" s="96"/>
      <c r="F16" s="106"/>
      <c r="G16" s="104"/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7">
        <v>77</v>
      </c>
      <c r="Y16" s="96"/>
      <c r="Z16" s="108"/>
      <c r="AA16" s="103">
        <f t="shared" si="0"/>
        <v>77</v>
      </c>
    </row>
    <row r="17" spans="1:27" ht="17.100000000000001" customHeight="1" x14ac:dyDescent="0.2">
      <c r="A17" s="96" t="s">
        <v>209</v>
      </c>
      <c r="B17" s="96">
        <v>5154</v>
      </c>
      <c r="C17" s="96"/>
      <c r="D17" s="106">
        <v>26</v>
      </c>
      <c r="E17" s="96"/>
      <c r="F17" s="106"/>
      <c r="G17" s="104">
        <v>225</v>
      </c>
      <c r="H17" s="105"/>
      <c r="I17" s="106"/>
      <c r="J17" s="106"/>
      <c r="K17" s="106"/>
      <c r="L17" s="106"/>
      <c r="M17" s="106"/>
      <c r="N17" s="106"/>
      <c r="O17" s="106"/>
      <c r="P17" s="106">
        <v>130</v>
      </c>
      <c r="Q17" s="106"/>
      <c r="R17" s="106"/>
      <c r="S17" s="106"/>
      <c r="T17" s="106"/>
      <c r="U17" s="106">
        <v>35</v>
      </c>
      <c r="V17" s="106"/>
      <c r="W17" s="106"/>
      <c r="X17" s="107">
        <v>115</v>
      </c>
      <c r="Y17" s="96"/>
      <c r="Z17" s="108"/>
      <c r="AA17" s="103">
        <f t="shared" si="0"/>
        <v>531</v>
      </c>
    </row>
    <row r="18" spans="1:27" ht="17.100000000000001" customHeight="1" x14ac:dyDescent="0.2">
      <c r="A18" s="96" t="s">
        <v>210</v>
      </c>
      <c r="B18" s="96">
        <v>5156</v>
      </c>
      <c r="C18" s="96"/>
      <c r="D18" s="106"/>
      <c r="E18" s="96"/>
      <c r="F18" s="106"/>
      <c r="G18" s="104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>
        <v>67</v>
      </c>
      <c r="S18" s="106"/>
      <c r="T18" s="106"/>
      <c r="U18" s="106">
        <v>14</v>
      </c>
      <c r="V18" s="106"/>
      <c r="W18" s="106"/>
      <c r="X18" s="107">
        <v>15</v>
      </c>
      <c r="Y18" s="96"/>
      <c r="Z18" s="108"/>
      <c r="AA18" s="103">
        <f t="shared" si="0"/>
        <v>96</v>
      </c>
    </row>
    <row r="19" spans="1:27" ht="17.100000000000001" customHeight="1" x14ac:dyDescent="0.2">
      <c r="A19" s="96" t="s">
        <v>211</v>
      </c>
      <c r="B19" s="96">
        <v>5161</v>
      </c>
      <c r="C19" s="96"/>
      <c r="D19" s="106"/>
      <c r="E19" s="96"/>
      <c r="F19" s="106"/>
      <c r="G19" s="104"/>
      <c r="H19" s="105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>
        <v>5</v>
      </c>
      <c r="Y19" s="96"/>
      <c r="Z19" s="108"/>
      <c r="AA19" s="103">
        <f t="shared" si="0"/>
        <v>5</v>
      </c>
    </row>
    <row r="20" spans="1:27" ht="17.100000000000001" customHeight="1" x14ac:dyDescent="0.2">
      <c r="A20" s="96" t="s">
        <v>212</v>
      </c>
      <c r="B20" s="96">
        <v>5162</v>
      </c>
      <c r="C20" s="96"/>
      <c r="D20" s="106"/>
      <c r="E20" s="96"/>
      <c r="F20" s="106"/>
      <c r="G20" s="104"/>
      <c r="H20" s="105"/>
      <c r="I20" s="106">
        <v>6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>
        <v>4</v>
      </c>
      <c r="V20" s="106"/>
      <c r="W20" s="106"/>
      <c r="X20" s="107">
        <v>20</v>
      </c>
      <c r="Y20" s="96"/>
      <c r="Z20" s="108"/>
      <c r="AA20" s="103">
        <f t="shared" si="0"/>
        <v>30</v>
      </c>
    </row>
    <row r="21" spans="1:27" ht="17.100000000000001" customHeight="1" x14ac:dyDescent="0.2">
      <c r="A21" s="96" t="s">
        <v>213</v>
      </c>
      <c r="B21" s="96">
        <v>5163</v>
      </c>
      <c r="C21" s="96"/>
      <c r="D21" s="106"/>
      <c r="E21" s="96"/>
      <c r="F21" s="106"/>
      <c r="G21" s="104"/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7">
        <v>2</v>
      </c>
      <c r="Y21" s="106">
        <v>20</v>
      </c>
      <c r="Z21" s="105">
        <v>81</v>
      </c>
      <c r="AA21" s="103">
        <f t="shared" si="0"/>
        <v>103</v>
      </c>
    </row>
    <row r="22" spans="1:27" ht="17.100000000000001" customHeight="1" x14ac:dyDescent="0.2">
      <c r="A22" s="96" t="s">
        <v>214</v>
      </c>
      <c r="B22" s="96">
        <v>5164</v>
      </c>
      <c r="C22" s="96"/>
      <c r="D22" s="106"/>
      <c r="E22" s="96"/>
      <c r="F22" s="106"/>
      <c r="G22" s="104"/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7"/>
      <c r="Y22" s="106"/>
      <c r="Z22" s="105"/>
      <c r="AA22" s="103">
        <f t="shared" si="0"/>
        <v>0</v>
      </c>
    </row>
    <row r="23" spans="1:27" ht="17.100000000000001" customHeight="1" x14ac:dyDescent="0.2">
      <c r="A23" s="96" t="s">
        <v>215</v>
      </c>
      <c r="B23" s="96">
        <v>5166</v>
      </c>
      <c r="C23" s="96"/>
      <c r="D23" s="106"/>
      <c r="E23" s="96"/>
      <c r="F23" s="106"/>
      <c r="G23" s="104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  <c r="Y23" s="106"/>
      <c r="Z23" s="105"/>
      <c r="AA23" s="103">
        <f t="shared" si="0"/>
        <v>0</v>
      </c>
    </row>
    <row r="24" spans="1:27" ht="17.100000000000001" customHeight="1" x14ac:dyDescent="0.2">
      <c r="A24" s="96" t="s">
        <v>216</v>
      </c>
      <c r="B24" s="96">
        <v>5167</v>
      </c>
      <c r="C24" s="96"/>
      <c r="D24" s="106"/>
      <c r="E24" s="96"/>
      <c r="F24" s="106"/>
      <c r="G24" s="104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>
        <v>7</v>
      </c>
      <c r="V24" s="106"/>
      <c r="W24" s="106"/>
      <c r="X24" s="107">
        <v>15</v>
      </c>
      <c r="Y24" s="106"/>
      <c r="Z24" s="105"/>
      <c r="AA24" s="103">
        <f t="shared" si="0"/>
        <v>22</v>
      </c>
    </row>
    <row r="25" spans="1:27" ht="17.100000000000001" customHeight="1" x14ac:dyDescent="0.2">
      <c r="A25" s="109" t="s">
        <v>217</v>
      </c>
      <c r="B25" s="96">
        <v>5168</v>
      </c>
      <c r="C25" s="96"/>
      <c r="D25" s="106"/>
      <c r="E25" s="96"/>
      <c r="F25" s="106"/>
      <c r="G25" s="104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>
        <v>30</v>
      </c>
      <c r="Y25" s="106"/>
      <c r="Z25" s="105"/>
      <c r="AA25" s="103">
        <f t="shared" si="0"/>
        <v>30</v>
      </c>
    </row>
    <row r="26" spans="1:27" ht="17.100000000000001" customHeight="1" x14ac:dyDescent="0.2">
      <c r="A26" s="96" t="s">
        <v>218</v>
      </c>
      <c r="B26" s="96">
        <v>5169</v>
      </c>
      <c r="C26" s="106">
        <v>20</v>
      </c>
      <c r="D26" s="106"/>
      <c r="E26" s="106">
        <v>25</v>
      </c>
      <c r="F26" s="106">
        <v>10</v>
      </c>
      <c r="G26" s="104">
        <v>135</v>
      </c>
      <c r="H26" s="105"/>
      <c r="I26" s="106"/>
      <c r="J26" s="106">
        <v>25</v>
      </c>
      <c r="K26" s="106"/>
      <c r="L26" s="106"/>
      <c r="M26" s="106"/>
      <c r="N26" s="106"/>
      <c r="O26" s="106">
        <v>2</v>
      </c>
      <c r="P26" s="106">
        <v>5</v>
      </c>
      <c r="Q26" s="106"/>
      <c r="R26" s="106">
        <v>6</v>
      </c>
      <c r="S26" s="106">
        <v>550</v>
      </c>
      <c r="T26" s="106"/>
      <c r="U26" s="106">
        <v>20</v>
      </c>
      <c r="V26" s="106"/>
      <c r="W26" s="106"/>
      <c r="X26" s="107">
        <v>150</v>
      </c>
      <c r="Y26" s="106"/>
      <c r="Z26" s="105"/>
      <c r="AA26" s="103">
        <f t="shared" si="0"/>
        <v>948</v>
      </c>
    </row>
    <row r="27" spans="1:27" ht="17.100000000000001" customHeight="1" x14ac:dyDescent="0.2">
      <c r="A27" s="96" t="s">
        <v>219</v>
      </c>
      <c r="B27" s="96">
        <v>5171</v>
      </c>
      <c r="C27" s="96"/>
      <c r="D27" s="111">
        <v>12</v>
      </c>
      <c r="E27" s="106"/>
      <c r="F27" s="106">
        <v>11</v>
      </c>
      <c r="G27" s="104">
        <v>77</v>
      </c>
      <c r="H27" s="105"/>
      <c r="I27" s="106"/>
      <c r="J27" s="106">
        <v>25</v>
      </c>
      <c r="K27" s="106">
        <v>150</v>
      </c>
      <c r="L27" s="106">
        <v>50</v>
      </c>
      <c r="M27" s="106"/>
      <c r="N27" s="106"/>
      <c r="O27" s="106">
        <v>50</v>
      </c>
      <c r="P27" s="106">
        <v>15</v>
      </c>
      <c r="Q27" s="106"/>
      <c r="R27" s="106"/>
      <c r="S27" s="106"/>
      <c r="T27" s="106"/>
      <c r="U27" s="106">
        <v>110</v>
      </c>
      <c r="V27" s="106"/>
      <c r="W27" s="106"/>
      <c r="X27" s="107">
        <v>150</v>
      </c>
      <c r="Y27" s="106"/>
      <c r="Z27" s="105"/>
      <c r="AA27" s="103">
        <f t="shared" si="0"/>
        <v>650</v>
      </c>
    </row>
    <row r="28" spans="1:27" ht="17.100000000000001" customHeight="1" x14ac:dyDescent="0.2">
      <c r="A28" s="96" t="s">
        <v>220</v>
      </c>
      <c r="B28" s="96">
        <v>5172</v>
      </c>
      <c r="C28" s="96"/>
      <c r="D28" s="96"/>
      <c r="E28" s="96"/>
      <c r="F28" s="106"/>
      <c r="G28" s="104"/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7">
        <v>15</v>
      </c>
      <c r="Y28" s="106"/>
      <c r="Z28" s="105"/>
      <c r="AA28" s="103">
        <f t="shared" si="0"/>
        <v>15</v>
      </c>
    </row>
    <row r="29" spans="1:27" ht="17.100000000000001" customHeight="1" x14ac:dyDescent="0.2">
      <c r="A29" s="96" t="s">
        <v>221</v>
      </c>
      <c r="B29" s="96">
        <v>5173</v>
      </c>
      <c r="C29" s="96"/>
      <c r="D29" s="96"/>
      <c r="E29" s="96"/>
      <c r="F29" s="106"/>
      <c r="G29" s="104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>
        <v>7</v>
      </c>
      <c r="V29" s="106"/>
      <c r="W29" s="106"/>
      <c r="X29" s="107">
        <v>40</v>
      </c>
      <c r="Y29" s="106"/>
      <c r="Z29" s="105"/>
      <c r="AA29" s="103">
        <f t="shared" si="0"/>
        <v>47</v>
      </c>
    </row>
    <row r="30" spans="1:27" ht="17.100000000000001" customHeight="1" x14ac:dyDescent="0.2">
      <c r="A30" s="96" t="s">
        <v>222</v>
      </c>
      <c r="B30" s="96">
        <v>5175</v>
      </c>
      <c r="C30" s="96"/>
      <c r="D30" s="96"/>
      <c r="E30" s="96"/>
      <c r="F30" s="106"/>
      <c r="G30" s="104"/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>
        <v>3</v>
      </c>
      <c r="V30" s="106"/>
      <c r="W30" s="106"/>
      <c r="X30" s="107">
        <v>6</v>
      </c>
      <c r="Y30" s="106"/>
      <c r="Z30" s="105"/>
      <c r="AA30" s="103">
        <f t="shared" si="0"/>
        <v>9</v>
      </c>
    </row>
    <row r="31" spans="1:27" ht="17.100000000000001" customHeight="1" x14ac:dyDescent="0.2">
      <c r="A31" s="96" t="s">
        <v>223</v>
      </c>
      <c r="B31" s="96">
        <v>5192</v>
      </c>
      <c r="C31" s="96"/>
      <c r="D31" s="96"/>
      <c r="E31" s="96"/>
      <c r="F31" s="106"/>
      <c r="G31" s="104"/>
      <c r="H31" s="105"/>
      <c r="I31" s="106"/>
      <c r="J31" s="106"/>
      <c r="K31" s="106"/>
      <c r="L31" s="106"/>
      <c r="M31" s="106"/>
      <c r="N31" s="106"/>
      <c r="O31" s="106"/>
      <c r="P31" s="106"/>
      <c r="Q31" s="106">
        <v>35</v>
      </c>
      <c r="R31" s="106"/>
      <c r="S31" s="106"/>
      <c r="T31" s="106"/>
      <c r="U31" s="106"/>
      <c r="V31" s="106"/>
      <c r="W31" s="106"/>
      <c r="X31" s="107"/>
      <c r="Y31" s="106"/>
      <c r="Z31" s="105"/>
      <c r="AA31" s="103">
        <f t="shared" si="0"/>
        <v>35</v>
      </c>
    </row>
    <row r="32" spans="1:27" ht="17.100000000000001" customHeight="1" x14ac:dyDescent="0.2">
      <c r="A32" s="96" t="s">
        <v>224</v>
      </c>
      <c r="B32" s="96">
        <v>5193</v>
      </c>
      <c r="C32" s="96"/>
      <c r="D32" s="96"/>
      <c r="E32" s="96"/>
      <c r="F32" s="106"/>
      <c r="G32" s="104"/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7"/>
      <c r="Y32" s="106"/>
      <c r="Z32" s="105"/>
      <c r="AA32" s="103">
        <f t="shared" si="0"/>
        <v>0</v>
      </c>
    </row>
    <row r="33" spans="1:28" ht="17.100000000000001" customHeight="1" x14ac:dyDescent="0.2">
      <c r="A33" s="96" t="s">
        <v>225</v>
      </c>
      <c r="B33" s="96">
        <v>5194</v>
      </c>
      <c r="C33" s="96"/>
      <c r="D33" s="96"/>
      <c r="E33" s="96"/>
      <c r="F33" s="106"/>
      <c r="G33" s="104"/>
      <c r="H33" s="105"/>
      <c r="I33" s="106"/>
      <c r="J33" s="106"/>
      <c r="K33" s="106"/>
      <c r="L33" s="106"/>
      <c r="M33" s="106">
        <v>21</v>
      </c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7"/>
      <c r="Y33" s="106"/>
      <c r="Z33" s="105"/>
      <c r="AA33" s="103">
        <f t="shared" si="0"/>
        <v>21</v>
      </c>
    </row>
    <row r="34" spans="1:28" ht="17.100000000000001" customHeight="1" x14ac:dyDescent="0.2">
      <c r="A34" s="96" t="s">
        <v>226</v>
      </c>
      <c r="B34" s="96">
        <v>5212</v>
      </c>
      <c r="C34" s="96"/>
      <c r="D34" s="96"/>
      <c r="E34" s="96"/>
      <c r="F34" s="106"/>
      <c r="G34" s="104"/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  <c r="Y34" s="106"/>
      <c r="Z34" s="105"/>
      <c r="AA34" s="103">
        <f t="shared" si="0"/>
        <v>0</v>
      </c>
    </row>
    <row r="35" spans="1:28" ht="17.100000000000001" customHeight="1" x14ac:dyDescent="0.2">
      <c r="A35" s="96" t="s">
        <v>227</v>
      </c>
      <c r="B35" s="96">
        <v>5213</v>
      </c>
      <c r="C35" s="96"/>
      <c r="D35" s="96"/>
      <c r="E35" s="96"/>
      <c r="F35" s="106"/>
      <c r="G35" s="104"/>
      <c r="H35" s="105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7"/>
      <c r="Y35" s="106"/>
      <c r="Z35" s="105"/>
      <c r="AA35" s="103">
        <f t="shared" si="0"/>
        <v>0</v>
      </c>
    </row>
    <row r="36" spans="1:28" ht="17.100000000000001" customHeight="1" x14ac:dyDescent="0.2">
      <c r="A36" s="96" t="s">
        <v>228</v>
      </c>
      <c r="B36" s="96">
        <v>5222</v>
      </c>
      <c r="C36" s="96"/>
      <c r="D36" s="96"/>
      <c r="E36" s="96"/>
      <c r="F36" s="106"/>
      <c r="G36" s="104"/>
      <c r="H36" s="105"/>
      <c r="I36" s="106">
        <v>7</v>
      </c>
      <c r="J36" s="106"/>
      <c r="K36" s="106"/>
      <c r="L36" s="106"/>
      <c r="M36" s="106"/>
      <c r="N36" s="106">
        <v>6</v>
      </c>
      <c r="O36" s="106"/>
      <c r="P36" s="106"/>
      <c r="Q36" s="106"/>
      <c r="R36" s="106"/>
      <c r="S36" s="106"/>
      <c r="T36" s="106"/>
      <c r="U36" s="106">
        <v>10</v>
      </c>
      <c r="V36" s="106"/>
      <c r="W36" s="106"/>
      <c r="X36" s="107"/>
      <c r="Y36" s="106"/>
      <c r="Z36" s="105"/>
      <c r="AA36" s="103">
        <f t="shared" si="0"/>
        <v>23</v>
      </c>
    </row>
    <row r="37" spans="1:28" ht="17.100000000000001" customHeight="1" x14ac:dyDescent="0.2">
      <c r="A37" s="96" t="s">
        <v>229</v>
      </c>
      <c r="B37" s="96">
        <v>5321</v>
      </c>
      <c r="C37" s="96"/>
      <c r="D37" s="96"/>
      <c r="E37" s="96"/>
      <c r="F37" s="106"/>
      <c r="G37" s="104"/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Y37" s="106"/>
      <c r="Z37" s="105"/>
      <c r="AA37" s="103">
        <f t="shared" si="0"/>
        <v>0</v>
      </c>
    </row>
    <row r="38" spans="1:28" ht="17.100000000000001" customHeight="1" x14ac:dyDescent="0.2">
      <c r="A38" s="96" t="s">
        <v>230</v>
      </c>
      <c r="B38" s="96">
        <v>5329</v>
      </c>
      <c r="C38" s="96"/>
      <c r="D38" s="96"/>
      <c r="E38" s="96"/>
      <c r="F38" s="106"/>
      <c r="G38" s="104"/>
      <c r="H38" s="105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7">
        <v>20</v>
      </c>
      <c r="Y38" s="106"/>
      <c r="Z38" s="105"/>
      <c r="AA38" s="103">
        <f t="shared" si="0"/>
        <v>20</v>
      </c>
    </row>
    <row r="39" spans="1:28" ht="17.100000000000001" customHeight="1" x14ac:dyDescent="0.2">
      <c r="A39" s="96" t="s">
        <v>231</v>
      </c>
      <c r="B39" s="96">
        <v>5331</v>
      </c>
      <c r="C39" s="96"/>
      <c r="D39" s="96"/>
      <c r="E39" s="96"/>
      <c r="F39" s="106"/>
      <c r="G39" s="104"/>
      <c r="H39" s="105">
        <v>624</v>
      </c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  <c r="Y39" s="106"/>
      <c r="Z39" s="105"/>
      <c r="AA39" s="103">
        <f t="shared" si="0"/>
        <v>624</v>
      </c>
    </row>
    <row r="40" spans="1:28" ht="17.100000000000001" customHeight="1" x14ac:dyDescent="0.2">
      <c r="A40" s="96" t="s">
        <v>232</v>
      </c>
      <c r="B40" s="96">
        <v>5339</v>
      </c>
      <c r="C40" s="96"/>
      <c r="D40" s="96"/>
      <c r="E40" s="96"/>
      <c r="F40" s="106"/>
      <c r="G40" s="104"/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7"/>
      <c r="Y40" s="106"/>
      <c r="Z40" s="105"/>
      <c r="AA40" s="103">
        <f t="shared" si="0"/>
        <v>0</v>
      </c>
    </row>
    <row r="41" spans="1:28" ht="17.100000000000001" customHeight="1" x14ac:dyDescent="0.2">
      <c r="A41" s="96" t="s">
        <v>233</v>
      </c>
      <c r="B41" s="96">
        <v>5362</v>
      </c>
      <c r="C41" s="96"/>
      <c r="D41" s="96"/>
      <c r="E41" s="96"/>
      <c r="F41" s="106"/>
      <c r="G41" s="104"/>
      <c r="H41" s="105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7"/>
      <c r="Y41" s="106"/>
      <c r="Z41" s="105"/>
      <c r="AA41" s="103">
        <f t="shared" si="0"/>
        <v>0</v>
      </c>
    </row>
    <row r="42" spans="1:28" ht="17.100000000000001" customHeight="1" x14ac:dyDescent="0.2">
      <c r="A42" s="96" t="s">
        <v>234</v>
      </c>
      <c r="B42" s="96">
        <v>5410</v>
      </c>
      <c r="C42" s="96"/>
      <c r="D42" s="96"/>
      <c r="E42" s="96"/>
      <c r="F42" s="106"/>
      <c r="G42" s="104"/>
      <c r="H42" s="105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7"/>
      <c r="Y42" s="106"/>
      <c r="Z42" s="105"/>
      <c r="AA42" s="103">
        <f t="shared" si="0"/>
        <v>0</v>
      </c>
    </row>
    <row r="43" spans="1:28" ht="17.100000000000001" customHeight="1" x14ac:dyDescent="0.2">
      <c r="A43" s="96" t="s">
        <v>235</v>
      </c>
      <c r="B43" s="96">
        <v>5492</v>
      </c>
      <c r="C43" s="96"/>
      <c r="D43" s="96"/>
      <c r="E43" s="96"/>
      <c r="F43" s="96"/>
      <c r="G43" s="104"/>
      <c r="H43" s="105">
        <v>36</v>
      </c>
      <c r="I43" s="106"/>
      <c r="J43" s="106"/>
      <c r="K43" s="106"/>
      <c r="L43" s="106"/>
      <c r="M43" s="106">
        <v>16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5"/>
      <c r="AA43" s="103">
        <f t="shared" si="0"/>
        <v>52</v>
      </c>
    </row>
    <row r="44" spans="1:28" ht="17.100000000000001" customHeight="1" thickBot="1" x14ac:dyDescent="0.25">
      <c r="A44" s="112"/>
      <c r="B44" s="112"/>
      <c r="C44" s="112"/>
      <c r="D44" s="112"/>
      <c r="E44" s="112"/>
      <c r="F44" s="112"/>
      <c r="G44" s="113"/>
      <c r="H44" s="114"/>
      <c r="I44" s="112"/>
      <c r="J44" s="112"/>
      <c r="K44" s="112"/>
      <c r="L44" s="112"/>
      <c r="M44" s="112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3">
        <f t="shared" si="0"/>
        <v>0</v>
      </c>
    </row>
    <row r="45" spans="1:28" ht="17.100000000000001" customHeight="1" thickBot="1" x14ac:dyDescent="0.25">
      <c r="A45" s="117" t="s">
        <v>236</v>
      </c>
      <c r="B45" s="117" t="s">
        <v>237</v>
      </c>
      <c r="C45" s="118">
        <f t="shared" ref="C45:Z45" si="1">SUM(C4:C44)</f>
        <v>70</v>
      </c>
      <c r="D45" s="118">
        <f t="shared" si="1"/>
        <v>42</v>
      </c>
      <c r="E45" s="119">
        <f t="shared" si="1"/>
        <v>25</v>
      </c>
      <c r="F45" s="119">
        <f t="shared" si="1"/>
        <v>59</v>
      </c>
      <c r="G45" s="119">
        <f t="shared" si="1"/>
        <v>481</v>
      </c>
      <c r="H45" s="120">
        <f t="shared" si="1"/>
        <v>660</v>
      </c>
      <c r="I45" s="119">
        <f t="shared" si="1"/>
        <v>60</v>
      </c>
      <c r="J45" s="119">
        <f t="shared" si="1"/>
        <v>90</v>
      </c>
      <c r="K45" s="119">
        <f t="shared" si="1"/>
        <v>150</v>
      </c>
      <c r="L45" s="119">
        <f t="shared" si="1"/>
        <v>50</v>
      </c>
      <c r="M45" s="119">
        <f t="shared" si="1"/>
        <v>40</v>
      </c>
      <c r="N45" s="118">
        <f t="shared" si="1"/>
        <v>10</v>
      </c>
      <c r="O45" s="118">
        <f t="shared" si="1"/>
        <v>52</v>
      </c>
      <c r="P45" s="118">
        <f t="shared" si="1"/>
        <v>150</v>
      </c>
      <c r="Q45" s="118">
        <f t="shared" si="1"/>
        <v>35</v>
      </c>
      <c r="R45" s="118">
        <f t="shared" si="1"/>
        <v>250</v>
      </c>
      <c r="S45" s="118">
        <f t="shared" si="1"/>
        <v>550</v>
      </c>
      <c r="T45" s="118">
        <f t="shared" si="1"/>
        <v>0</v>
      </c>
      <c r="U45" s="118">
        <f t="shared" si="1"/>
        <v>210</v>
      </c>
      <c r="V45" s="119">
        <f>SUM(V4:V44)</f>
        <v>1013</v>
      </c>
      <c r="W45" s="119">
        <f>SUM(W4:W44)</f>
        <v>40</v>
      </c>
      <c r="X45" s="119">
        <f t="shared" si="1"/>
        <v>1361</v>
      </c>
      <c r="Y45" s="118">
        <f t="shared" si="1"/>
        <v>20</v>
      </c>
      <c r="Z45" s="118">
        <f t="shared" si="1"/>
        <v>81</v>
      </c>
      <c r="AA45" s="119">
        <f>SUM(AA4:AA44)</f>
        <v>5499</v>
      </c>
      <c r="AB45" s="121">
        <f>SUM(C45:Z45)</f>
        <v>5499</v>
      </c>
    </row>
    <row r="46" spans="1:28" ht="17.100000000000001" customHeight="1" x14ac:dyDescent="0.2">
      <c r="A46" s="122" t="s">
        <v>187</v>
      </c>
      <c r="B46" s="122"/>
      <c r="C46" s="122"/>
      <c r="D46" s="122"/>
      <c r="E46" s="122"/>
      <c r="F46" s="122"/>
      <c r="G46" s="123"/>
      <c r="H46" s="124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02"/>
      <c r="AA46" s="95">
        <f t="shared" ref="AA46:AA55" si="2">SUM(C46:Z46)</f>
        <v>0</v>
      </c>
    </row>
    <row r="47" spans="1:28" ht="17.100000000000001" customHeight="1" x14ac:dyDescent="0.2">
      <c r="A47" s="96" t="s">
        <v>220</v>
      </c>
      <c r="B47" s="96">
        <v>6111</v>
      </c>
      <c r="C47" s="125"/>
      <c r="D47" s="125"/>
      <c r="E47" s="125"/>
      <c r="F47" s="125"/>
      <c r="G47" s="126"/>
      <c r="H47" s="127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7"/>
      <c r="AA47" s="128">
        <f t="shared" si="2"/>
        <v>0</v>
      </c>
    </row>
    <row r="48" spans="1:28" ht="17.100000000000001" customHeight="1" x14ac:dyDescent="0.2">
      <c r="A48" s="96" t="s">
        <v>238</v>
      </c>
      <c r="B48" s="96">
        <v>6121</v>
      </c>
      <c r="C48" s="125"/>
      <c r="D48" s="129">
        <v>170</v>
      </c>
      <c r="E48" s="129">
        <v>2850</v>
      </c>
      <c r="F48" s="129">
        <v>170</v>
      </c>
      <c r="G48" s="104">
        <v>5764</v>
      </c>
      <c r="H48" s="130"/>
      <c r="I48" s="129"/>
      <c r="J48" s="129"/>
      <c r="K48" s="129"/>
      <c r="L48" s="129"/>
      <c r="M48" s="129"/>
      <c r="N48" s="129">
        <v>100</v>
      </c>
      <c r="O48" s="129">
        <v>400</v>
      </c>
      <c r="P48" s="125"/>
      <c r="Q48" s="125"/>
      <c r="R48" s="125"/>
      <c r="S48" s="125"/>
      <c r="T48" s="129"/>
      <c r="U48" s="129"/>
      <c r="V48" s="82"/>
      <c r="W48" s="129"/>
      <c r="X48" s="129">
        <v>540</v>
      </c>
      <c r="Y48" s="129"/>
      <c r="Z48" s="127"/>
      <c r="AA48" s="103">
        <f t="shared" si="2"/>
        <v>9994</v>
      </c>
    </row>
    <row r="49" spans="1:28" ht="17.100000000000001" customHeight="1" x14ac:dyDescent="0.2">
      <c r="A49" s="96" t="s">
        <v>239</v>
      </c>
      <c r="B49" s="96">
        <v>6122</v>
      </c>
      <c r="C49" s="125"/>
      <c r="D49" s="125"/>
      <c r="E49" s="125"/>
      <c r="F49" s="125"/>
      <c r="G49" s="126"/>
      <c r="H49" s="127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9">
        <v>85</v>
      </c>
      <c r="U49" s="129"/>
      <c r="V49" s="129"/>
      <c r="W49" s="129"/>
      <c r="X49" s="129"/>
      <c r="Y49" s="129"/>
      <c r="Z49" s="127"/>
      <c r="AA49" s="131">
        <f t="shared" si="2"/>
        <v>85</v>
      </c>
    </row>
    <row r="50" spans="1:28" ht="17.100000000000001" customHeight="1" x14ac:dyDescent="0.2">
      <c r="A50" s="96" t="s">
        <v>240</v>
      </c>
      <c r="B50" s="96">
        <v>6123</v>
      </c>
      <c r="C50" s="125"/>
      <c r="D50" s="125"/>
      <c r="E50" s="125"/>
      <c r="F50" s="125"/>
      <c r="G50" s="126"/>
      <c r="H50" s="127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9"/>
      <c r="U50" s="129"/>
      <c r="V50" s="129"/>
      <c r="W50" s="129"/>
      <c r="X50" s="129"/>
      <c r="Y50" s="129"/>
      <c r="Z50" s="127"/>
      <c r="AA50" s="131">
        <f t="shared" si="2"/>
        <v>0</v>
      </c>
    </row>
    <row r="51" spans="1:28" ht="17.100000000000001" customHeight="1" x14ac:dyDescent="0.2">
      <c r="A51" s="96" t="s">
        <v>241</v>
      </c>
      <c r="B51" s="96">
        <v>6125</v>
      </c>
      <c r="C51" s="125"/>
      <c r="D51" s="125"/>
      <c r="E51" s="125"/>
      <c r="F51" s="125"/>
      <c r="G51" s="126"/>
      <c r="H51" s="127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9"/>
      <c r="U51" s="129"/>
      <c r="V51" s="129"/>
      <c r="W51" s="129"/>
      <c r="X51" s="129"/>
      <c r="Y51" s="129"/>
      <c r="Z51" s="127"/>
      <c r="AA51" s="131">
        <f t="shared" si="2"/>
        <v>0</v>
      </c>
    </row>
    <row r="52" spans="1:28" ht="17.100000000000001" customHeight="1" x14ac:dyDescent="0.2">
      <c r="A52" s="96" t="s">
        <v>242</v>
      </c>
      <c r="B52" s="96">
        <v>6126</v>
      </c>
      <c r="C52" s="125"/>
      <c r="D52" s="125"/>
      <c r="E52" s="125"/>
      <c r="F52" s="125"/>
      <c r="G52" s="126"/>
      <c r="H52" s="127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9"/>
      <c r="U52" s="129"/>
      <c r="V52" s="129"/>
      <c r="W52" s="129"/>
      <c r="X52" s="129"/>
      <c r="Y52" s="129"/>
      <c r="Z52" s="127"/>
      <c r="AA52" s="131">
        <f t="shared" si="2"/>
        <v>0</v>
      </c>
    </row>
    <row r="53" spans="1:28" ht="17.100000000000001" customHeight="1" x14ac:dyDescent="0.2">
      <c r="A53" s="96" t="s">
        <v>243</v>
      </c>
      <c r="B53" s="96">
        <v>6130</v>
      </c>
      <c r="C53" s="125"/>
      <c r="D53" s="125"/>
      <c r="E53" s="125"/>
      <c r="F53" s="125"/>
      <c r="G53" s="126"/>
      <c r="H53" s="127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7"/>
      <c r="AA53" s="131">
        <f t="shared" si="2"/>
        <v>0</v>
      </c>
    </row>
    <row r="54" spans="1:28" ht="17.100000000000001" customHeight="1" x14ac:dyDescent="0.2">
      <c r="A54" s="96" t="s">
        <v>244</v>
      </c>
      <c r="B54" s="96">
        <v>6351</v>
      </c>
      <c r="C54" s="125"/>
      <c r="D54" s="125"/>
      <c r="E54" s="125"/>
      <c r="F54" s="125"/>
      <c r="G54" s="126"/>
      <c r="H54" s="127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7"/>
      <c r="AA54" s="128">
        <f t="shared" si="2"/>
        <v>0</v>
      </c>
    </row>
    <row r="55" spans="1:28" ht="17.100000000000001" customHeight="1" thickBot="1" x14ac:dyDescent="0.25">
      <c r="A55" s="132"/>
      <c r="B55" s="132"/>
      <c r="C55" s="132"/>
      <c r="D55" s="132"/>
      <c r="E55" s="132"/>
      <c r="F55" s="132"/>
      <c r="G55" s="133"/>
      <c r="H55" s="134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4"/>
      <c r="AA55" s="95">
        <f t="shared" si="2"/>
        <v>0</v>
      </c>
    </row>
    <row r="56" spans="1:28" ht="17.100000000000001" customHeight="1" thickBot="1" x14ac:dyDescent="0.25">
      <c r="A56" s="117" t="s">
        <v>245</v>
      </c>
      <c r="B56" s="117" t="s">
        <v>246</v>
      </c>
      <c r="C56" s="117">
        <f>SUM(C46:C54)</f>
        <v>0</v>
      </c>
      <c r="D56" s="118">
        <f t="shared" ref="D56:AA56" si="3">SUM(D46:D54)</f>
        <v>170</v>
      </c>
      <c r="E56" s="118">
        <f t="shared" si="3"/>
        <v>2850</v>
      </c>
      <c r="F56" s="118">
        <f t="shared" si="3"/>
        <v>170</v>
      </c>
      <c r="G56" s="135">
        <f t="shared" si="3"/>
        <v>5764</v>
      </c>
      <c r="H56" s="118">
        <f t="shared" si="3"/>
        <v>0</v>
      </c>
      <c r="I56" s="118">
        <f t="shared" si="3"/>
        <v>0</v>
      </c>
      <c r="J56" s="118">
        <f t="shared" si="3"/>
        <v>0</v>
      </c>
      <c r="K56" s="118">
        <f t="shared" si="3"/>
        <v>0</v>
      </c>
      <c r="L56" s="118">
        <f t="shared" si="3"/>
        <v>0</v>
      </c>
      <c r="M56" s="118">
        <f t="shared" si="3"/>
        <v>0</v>
      </c>
      <c r="N56" s="118">
        <f t="shared" si="3"/>
        <v>100</v>
      </c>
      <c r="O56" s="118">
        <f t="shared" si="3"/>
        <v>400</v>
      </c>
      <c r="P56" s="117">
        <f t="shared" si="3"/>
        <v>0</v>
      </c>
      <c r="Q56" s="118">
        <f t="shared" si="3"/>
        <v>0</v>
      </c>
      <c r="R56" s="118">
        <f t="shared" si="3"/>
        <v>0</v>
      </c>
      <c r="S56" s="118">
        <f t="shared" si="3"/>
        <v>0</v>
      </c>
      <c r="T56" s="118">
        <f t="shared" si="3"/>
        <v>85</v>
      </c>
      <c r="U56" s="118">
        <f t="shared" si="3"/>
        <v>0</v>
      </c>
      <c r="V56" s="118">
        <f t="shared" si="3"/>
        <v>0</v>
      </c>
      <c r="W56" s="118">
        <f t="shared" si="3"/>
        <v>0</v>
      </c>
      <c r="X56" s="118">
        <f t="shared" si="3"/>
        <v>540</v>
      </c>
      <c r="Y56" s="118">
        <f t="shared" si="3"/>
        <v>0</v>
      </c>
      <c r="Z56" s="118">
        <f t="shared" si="3"/>
        <v>0</v>
      </c>
      <c r="AA56" s="135">
        <f t="shared" si="3"/>
        <v>10079</v>
      </c>
    </row>
    <row r="57" spans="1:28" ht="17.100000000000001" customHeight="1" thickBot="1" x14ac:dyDescent="0.25">
      <c r="A57" s="136"/>
      <c r="B57" s="137"/>
      <c r="C57" s="137"/>
      <c r="D57" s="137"/>
      <c r="E57" s="137"/>
      <c r="F57" s="137"/>
      <c r="G57" s="138"/>
      <c r="H57" s="139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1"/>
      <c r="AA57" s="95"/>
    </row>
    <row r="58" spans="1:28" ht="21" customHeight="1" thickBot="1" x14ac:dyDescent="0.25">
      <c r="A58" s="142" t="s">
        <v>247</v>
      </c>
      <c r="B58" s="117"/>
      <c r="C58" s="143">
        <f>C45+C56</f>
        <v>70</v>
      </c>
      <c r="D58" s="143">
        <f t="shared" ref="D58:AA58" si="4">D45+D56</f>
        <v>212</v>
      </c>
      <c r="E58" s="143">
        <f t="shared" si="4"/>
        <v>2875</v>
      </c>
      <c r="F58" s="143">
        <f t="shared" si="4"/>
        <v>229</v>
      </c>
      <c r="G58" s="119">
        <f t="shared" si="4"/>
        <v>6245</v>
      </c>
      <c r="H58" s="143">
        <f t="shared" si="4"/>
        <v>660</v>
      </c>
      <c r="I58" s="143">
        <f t="shared" si="4"/>
        <v>60</v>
      </c>
      <c r="J58" s="143">
        <f t="shared" si="4"/>
        <v>90</v>
      </c>
      <c r="K58" s="143">
        <f t="shared" si="4"/>
        <v>150</v>
      </c>
      <c r="L58" s="143">
        <f t="shared" si="4"/>
        <v>50</v>
      </c>
      <c r="M58" s="143">
        <f t="shared" si="4"/>
        <v>40</v>
      </c>
      <c r="N58" s="143">
        <f t="shared" si="4"/>
        <v>110</v>
      </c>
      <c r="O58" s="143">
        <f t="shared" si="4"/>
        <v>452</v>
      </c>
      <c r="P58" s="143">
        <f t="shared" si="4"/>
        <v>150</v>
      </c>
      <c r="Q58" s="143">
        <f t="shared" si="4"/>
        <v>35</v>
      </c>
      <c r="R58" s="143">
        <f t="shared" si="4"/>
        <v>250</v>
      </c>
      <c r="S58" s="143">
        <f t="shared" si="4"/>
        <v>550</v>
      </c>
      <c r="T58" s="143">
        <f t="shared" si="4"/>
        <v>85</v>
      </c>
      <c r="U58" s="143">
        <f t="shared" si="4"/>
        <v>210</v>
      </c>
      <c r="V58" s="143">
        <f t="shared" si="4"/>
        <v>1013</v>
      </c>
      <c r="W58" s="143">
        <f t="shared" si="4"/>
        <v>40</v>
      </c>
      <c r="X58" s="143">
        <f t="shared" si="4"/>
        <v>1901</v>
      </c>
      <c r="Y58" s="143">
        <f t="shared" si="4"/>
        <v>20</v>
      </c>
      <c r="Z58" s="143">
        <f t="shared" si="4"/>
        <v>81</v>
      </c>
      <c r="AA58" s="119">
        <f t="shared" si="4"/>
        <v>15578</v>
      </c>
    </row>
    <row r="59" spans="1:28" x14ac:dyDescent="0.2">
      <c r="A59" s="144"/>
      <c r="B59" s="144"/>
      <c r="C59" s="144"/>
      <c r="D59" s="144"/>
      <c r="E59" s="144"/>
      <c r="F59" s="144"/>
      <c r="G59" s="145"/>
      <c r="H59" s="144"/>
      <c r="AA59" s="146">
        <f>SUM(C58:Z58)-AA58</f>
        <v>0</v>
      </c>
      <c r="AB59" s="147" t="s">
        <v>248</v>
      </c>
    </row>
    <row r="60" spans="1:28" x14ac:dyDescent="0.2">
      <c r="A60" s="77" t="s">
        <v>249</v>
      </c>
      <c r="C60" s="77">
        <f>[5]Pre_rozpocet_2016!B40/1000-C58</f>
        <v>0</v>
      </c>
      <c r="D60" s="121">
        <f>[5]Pre_rozpocet_2016!C40/1000-D58+1</f>
        <v>-0.41999999999998749</v>
      </c>
      <c r="F60" s="121">
        <f>[5]Pre_rozpocet_2016!E40/1000-F58</f>
        <v>-9.9999999999909051E-3</v>
      </c>
      <c r="G60" s="83">
        <f>([5]Pre_rozpocet_2016!F19+[5]Pre_rozpocet_2016!F20+[5]Pre_rozpocet_2016!F29)/1000-G58</f>
        <v>-1070.018</v>
      </c>
      <c r="H60" s="77">
        <f>[5]Pre_rozpocet_2016!H40/1000-H58</f>
        <v>-35</v>
      </c>
      <c r="I60" s="121">
        <f>[5]Pre_rozpocet_2016!I40/1000-I58</f>
        <v>3.33333333330188E-4</v>
      </c>
      <c r="X60" s="82">
        <f>X58+V58</f>
        <v>2914</v>
      </c>
    </row>
    <row r="61" spans="1:28" x14ac:dyDescent="0.2">
      <c r="A61" s="147"/>
    </row>
    <row r="63" spans="1:28" ht="20.25" customHeight="1" thickBot="1" x14ac:dyDescent="0.3">
      <c r="H63" s="148" t="s">
        <v>250</v>
      </c>
      <c r="I63" s="148"/>
      <c r="J63" s="148"/>
      <c r="K63" s="148"/>
      <c r="L63" s="148"/>
      <c r="M63" s="148"/>
      <c r="N63" s="148"/>
      <c r="O63" s="148"/>
      <c r="P63" s="149"/>
      <c r="Q63" s="149"/>
      <c r="R63" s="149"/>
      <c r="S63" s="150"/>
      <c r="T63" s="150"/>
      <c r="U63" s="151">
        <f>SUM(C58,D58,E58,F58,G58,H58,I58,J58,K58,L58,M58,N58,O58,P58, R58,Q58,S58,T58,U58,V58,W58,X58,Y58,Z58)</f>
        <v>15578</v>
      </c>
      <c r="V63" s="152"/>
      <c r="W63" s="153"/>
    </row>
    <row r="64" spans="1:28" x14ac:dyDescent="0.2">
      <c r="U64" s="82"/>
    </row>
    <row r="65" spans="1:21" ht="15.75" x14ac:dyDescent="0.25">
      <c r="H65" s="154" t="s">
        <v>251</v>
      </c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5">
        <f>'[5]Prijmy 2016'!N43</f>
        <v>10495</v>
      </c>
    </row>
    <row r="66" spans="1:21" x14ac:dyDescent="0.2">
      <c r="A66" s="77" t="s">
        <v>252</v>
      </c>
      <c r="U66" s="82"/>
    </row>
    <row r="67" spans="1:21" ht="15.75" x14ac:dyDescent="0.25">
      <c r="A67" s="77" t="s">
        <v>253</v>
      </c>
      <c r="B67" s="77" t="s">
        <v>254</v>
      </c>
      <c r="D67" s="77">
        <v>-300</v>
      </c>
      <c r="H67" s="78" t="s">
        <v>255</v>
      </c>
      <c r="U67" s="155">
        <f>U65-U63</f>
        <v>-5083</v>
      </c>
    </row>
    <row r="68" spans="1:21" x14ac:dyDescent="0.2">
      <c r="A68" s="77" t="s">
        <v>256</v>
      </c>
      <c r="B68" s="77" t="s">
        <v>257</v>
      </c>
      <c r="D68" s="77">
        <f>[5]Pre_rozpocet_2016!C24/1000</f>
        <v>-270</v>
      </c>
    </row>
    <row r="69" spans="1:21" ht="15.75" x14ac:dyDescent="0.25">
      <c r="A69" s="77" t="s">
        <v>258</v>
      </c>
      <c r="B69" s="77" t="s">
        <v>254</v>
      </c>
      <c r="D69" s="77">
        <f>[5]Pre_rozpocet_2016!F22/1000</f>
        <v>-1149</v>
      </c>
      <c r="H69" s="78" t="s">
        <v>259</v>
      </c>
      <c r="U69" s="156">
        <v>0</v>
      </c>
    </row>
    <row r="70" spans="1:21" x14ac:dyDescent="0.2">
      <c r="A70" s="78" t="s">
        <v>260</v>
      </c>
      <c r="D70" s="77">
        <v>-4500</v>
      </c>
    </row>
    <row r="71" spans="1:21" x14ac:dyDescent="0.2">
      <c r="H71" s="78" t="s">
        <v>261</v>
      </c>
      <c r="U71" s="80">
        <f>U65-U63+U69</f>
        <v>-5083</v>
      </c>
    </row>
  </sheetData>
  <mergeCells count="2">
    <mergeCell ref="A2:A3"/>
    <mergeCell ref="B2:B3"/>
  </mergeCells>
  <printOptions headings="1"/>
  <pageMargins left="0" right="0" top="0.39370078740157483" bottom="0.19685039370078741" header="0.51181102362204722" footer="0.51181102362204722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2024-28</vt:lpstr>
      <vt:lpstr>2017-19</vt:lpstr>
      <vt:lpstr>2017-2018</vt:lpstr>
      <vt:lpstr>Vydaje 2017</vt:lpstr>
      <vt:lpstr>Prijmy 2017</vt:lpstr>
      <vt:lpstr>2016-2018</vt:lpstr>
      <vt:lpstr>Rozpocet 2017</vt:lpstr>
      <vt:lpstr>Prijmy 2016</vt:lpstr>
      <vt:lpstr>Vydaje 2016</vt:lpstr>
      <vt:lpstr>Rozpocet k vyveseni 2016</vt:lpstr>
      <vt:lpstr>2014-2017</vt:lpstr>
      <vt:lpstr>'Vydaje 2016'!Názvy_tisku</vt:lpstr>
      <vt:lpstr>'Vydaje 2017'!Názvy_tisku</vt:lpstr>
      <vt:lpstr>'2014-2017'!Oblast_tisku</vt:lpstr>
      <vt:lpstr>'2016-2018'!Oblast_tisku</vt:lpstr>
      <vt:lpstr>'2017-19'!Oblast_tisku</vt:lpstr>
      <vt:lpstr>'Prijmy 2016'!Oblast_tisku</vt:lpstr>
      <vt:lpstr>'Prijmy 2017'!Oblast_tisku</vt:lpstr>
      <vt:lpstr>'Rozpocet 2017'!Oblast_tisku</vt:lpstr>
      <vt:lpstr>'Rozpocet k vyveseni 2016'!Oblast_tisku</vt:lpstr>
      <vt:lpstr>'Vydaje 2016'!Oblast_tisku</vt:lpstr>
      <vt:lpstr>'Vydaje 2017'!Oblast_tisku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Starosta</cp:lastModifiedBy>
  <cp:lastPrinted>2022-11-15T12:34:56Z</cp:lastPrinted>
  <dcterms:created xsi:type="dcterms:W3CDTF">2014-12-16T23:45:47Z</dcterms:created>
  <dcterms:modified xsi:type="dcterms:W3CDTF">2022-12-15T07:57:38Z</dcterms:modified>
</cp:coreProperties>
</file>